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"/>
  </bookViews>
  <sheets>
    <sheet name="农村公路三路建设" sheetId="16" r:id="rId1"/>
    <sheet name="安防工程" sheetId="17" r:id="rId2"/>
    <sheet name="普通国省道安防设施精细化提升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<sst xmlns="http://schemas.openxmlformats.org/spreadsheetml/2006/main" count="1178" uniqueCount="492">
  <si>
    <t>2024年蓝山县农村公路提质改造建设项目进度表</t>
  </si>
  <si>
    <t>填报单位：蓝山县交通运输局</t>
  </si>
  <si>
    <t>填报日期：2024年12月20日</t>
  </si>
  <si>
    <t>序号</t>
  </si>
  <si>
    <t>市州</t>
  </si>
  <si>
    <t>县市区</t>
  </si>
  <si>
    <t>乡镇</t>
  </si>
  <si>
    <t>项目名称</t>
  </si>
  <si>
    <t>路线编码</t>
  </si>
  <si>
    <t>起讫桩号</t>
  </si>
  <si>
    <t>规划里程（公里）</t>
  </si>
  <si>
    <t>本月完成里程       （公里）</t>
  </si>
  <si>
    <t>本年            完成              里程                （公里）</t>
  </si>
  <si>
    <t>本月完成投资     （万元）</t>
  </si>
  <si>
    <t>本月完成
总投资
（万元）</t>
  </si>
  <si>
    <t>本年累计
完成投资               （万元）</t>
  </si>
  <si>
    <t>中央投资
（万元）</t>
  </si>
  <si>
    <t>省投资
(万元)</t>
  </si>
  <si>
    <t>县区配
套资金      （万元）</t>
  </si>
  <si>
    <t>备注</t>
  </si>
  <si>
    <t>起点</t>
  </si>
  <si>
    <t>终点</t>
  </si>
  <si>
    <t>水泥路</t>
  </si>
  <si>
    <t>路基</t>
  </si>
  <si>
    <t>蓝山县合计</t>
  </si>
  <si>
    <t>乡镇通三级公路小计</t>
  </si>
  <si>
    <t>永州市</t>
  </si>
  <si>
    <t>蓝山县</t>
  </si>
  <si>
    <t>浆洞瑶族乡</t>
  </si>
  <si>
    <t>蓝山县塔峰镇至浆洞公路</t>
  </si>
  <si>
    <t>X248431127</t>
  </si>
  <si>
    <t>太平圩镇</t>
  </si>
  <si>
    <t>太平圩镇通三级公路</t>
  </si>
  <si>
    <t>C999431127</t>
  </si>
  <si>
    <t>旅游资源产业路小计</t>
  </si>
  <si>
    <t>塔峰镇</t>
  </si>
  <si>
    <t>百叠岭通景公路（一期）</t>
  </si>
  <si>
    <t>C802431127</t>
  </si>
  <si>
    <t>土市镇</t>
  </si>
  <si>
    <t>土市新村红色通景公路</t>
  </si>
  <si>
    <t>X112431127</t>
  </si>
  <si>
    <t>0</t>
  </si>
  <si>
    <t>2023年完成8.8公里</t>
  </si>
  <si>
    <t>新村与撤并村便捷连通路小计</t>
  </si>
  <si>
    <t>水口至马鞍岭连接路</t>
  </si>
  <si>
    <t>C78C431127</t>
  </si>
  <si>
    <t>四村至广坪岭连接路</t>
  </si>
  <si>
    <t>C88C431127</t>
  </si>
  <si>
    <t>新圩镇</t>
  </si>
  <si>
    <t>水冲至同乐连接路</t>
  </si>
  <si>
    <t>C75C431127</t>
  </si>
  <si>
    <t>石磳至大洞连接路</t>
  </si>
  <si>
    <t>C80C431127</t>
  </si>
  <si>
    <t>祠堂圩镇</t>
  </si>
  <si>
    <t>潘星至邓家坪连接路</t>
  </si>
  <si>
    <t>C70C431127</t>
  </si>
  <si>
    <t>楠市镇</t>
  </si>
  <si>
    <t>甘雾亭至广车连接路</t>
  </si>
  <si>
    <t>C66C431127</t>
  </si>
  <si>
    <t>史家至东山连接路</t>
  </si>
  <si>
    <t>C74C431127</t>
  </si>
  <si>
    <t>绿源村至早禾村连接路</t>
  </si>
  <si>
    <t>C72C431127</t>
  </si>
  <si>
    <t>毛俊镇</t>
  </si>
  <si>
    <t>归龙之西海连接路</t>
  </si>
  <si>
    <t>C68C431127</t>
  </si>
  <si>
    <t>所城镇</t>
  </si>
  <si>
    <t>上江洞至果木冲连接路</t>
  </si>
  <si>
    <t>C83C431127</t>
  </si>
  <si>
    <t>青布至大平连接路</t>
  </si>
  <si>
    <t>C77C431127</t>
  </si>
  <si>
    <t>东毛山至大山背连接路</t>
  </si>
  <si>
    <t>C55C431127</t>
  </si>
  <si>
    <t>2024年蓝山县农村公路安防工程建设进度表</t>
  </si>
  <si>
    <t>行政区划</t>
  </si>
  <si>
    <t>乡镇名称</t>
  </si>
  <si>
    <t>路线名称</t>
  </si>
  <si>
    <t>隐患里程</t>
  </si>
  <si>
    <t>计划总投资(万元)</t>
  </si>
  <si>
    <t>建设规模</t>
  </si>
  <si>
    <t>投资计划</t>
  </si>
  <si>
    <t>反光镜（个）</t>
  </si>
  <si>
    <t>警示墩（个）</t>
  </si>
  <si>
    <t>防护栏（米）</t>
  </si>
  <si>
    <t>防撞墙(平方米)</t>
  </si>
  <si>
    <t>标线  (平方米)</t>
  </si>
  <si>
    <t>标志牌（个）</t>
  </si>
  <si>
    <t>合计</t>
  </si>
  <si>
    <t>中央投资</t>
  </si>
  <si>
    <t>省配套</t>
  </si>
  <si>
    <t>地方配套</t>
  </si>
  <si>
    <t>合   计</t>
  </si>
  <si>
    <t>C001431127</t>
  </si>
  <si>
    <t>S354至东村</t>
  </si>
  <si>
    <t>第一批</t>
  </si>
  <si>
    <t>C004431127</t>
  </si>
  <si>
    <t>S354至西外</t>
  </si>
  <si>
    <t>C005431127</t>
  </si>
  <si>
    <t>S912至和平</t>
  </si>
  <si>
    <t>C006431127</t>
  </si>
  <si>
    <t>S354至新民</t>
  </si>
  <si>
    <t>C007431127</t>
  </si>
  <si>
    <t>城关至塔峰</t>
  </si>
  <si>
    <t>C015431127</t>
  </si>
  <si>
    <t>S232至洪田</t>
  </si>
  <si>
    <t>C01A431127</t>
  </si>
  <si>
    <t>湘粤路至西南村</t>
  </si>
  <si>
    <t>C037431127</t>
  </si>
  <si>
    <t>竹市至五坊塘</t>
  </si>
  <si>
    <t>C05A431127</t>
  </si>
  <si>
    <t>S912至万山</t>
  </si>
  <si>
    <t>C060431127</t>
  </si>
  <si>
    <t>S912至石毫尾</t>
  </si>
  <si>
    <t>C074431127</t>
  </si>
  <si>
    <t>S232至火市</t>
  </si>
  <si>
    <t>C088431127</t>
  </si>
  <si>
    <t>罗家至牛路脚</t>
  </si>
  <si>
    <t>C100431127</t>
  </si>
  <si>
    <t>S351至楠市</t>
  </si>
  <si>
    <t>C101431127</t>
  </si>
  <si>
    <t>S351至朱家坪</t>
  </si>
  <si>
    <t>C102431127</t>
  </si>
  <si>
    <t>S351至曾德合</t>
  </si>
  <si>
    <t>C103431127</t>
  </si>
  <si>
    <t>S351至黄均德</t>
  </si>
  <si>
    <t>C104431127</t>
  </si>
  <si>
    <t>S351至文顺</t>
  </si>
  <si>
    <t>C106431127</t>
  </si>
  <si>
    <t>S351至上下村</t>
  </si>
  <si>
    <t>C107431127</t>
  </si>
  <si>
    <t>S231至白竹塘</t>
  </si>
  <si>
    <t>C108431127</t>
  </si>
  <si>
    <t>S231至肖家岭</t>
  </si>
  <si>
    <t>C113431127</t>
  </si>
  <si>
    <t>Y164至蓝后</t>
  </si>
  <si>
    <t>C114431127</t>
  </si>
  <si>
    <t>S231至下洞</t>
  </si>
  <si>
    <t>C219431127</t>
  </si>
  <si>
    <t>Y084至福兴小学</t>
  </si>
  <si>
    <t>C224431127</t>
  </si>
  <si>
    <t>曾德合至梁家</t>
  </si>
  <si>
    <t>C226431127</t>
  </si>
  <si>
    <t>Y164至环莲</t>
  </si>
  <si>
    <t>C228431127</t>
  </si>
  <si>
    <t>楠市至镇西居委会</t>
  </si>
  <si>
    <t>C367431127</t>
  </si>
  <si>
    <t>C375431127</t>
  </si>
  <si>
    <t>正市至盘石</t>
  </si>
  <si>
    <t>C385431127</t>
  </si>
  <si>
    <t>楠市-宁远老村</t>
  </si>
  <si>
    <t>C77A431127</t>
  </si>
  <si>
    <t>Y526至大泉</t>
  </si>
  <si>
    <t>C996431127</t>
  </si>
  <si>
    <t>白竹塘-宁远冷水</t>
  </si>
  <si>
    <t>C087431127</t>
  </si>
  <si>
    <t>牛栏塘至马山下</t>
  </si>
  <si>
    <t>第二批</t>
  </si>
  <si>
    <t>C098431127</t>
  </si>
  <si>
    <t>S912至小泉</t>
  </si>
  <si>
    <t>C105431127</t>
  </si>
  <si>
    <t>S351至砠下</t>
  </si>
  <si>
    <t>C110431127</t>
  </si>
  <si>
    <t>S351至大元里</t>
  </si>
  <si>
    <t>C111431127</t>
  </si>
  <si>
    <t>三美塘至近江</t>
  </si>
  <si>
    <t>C112431127</t>
  </si>
  <si>
    <t>S912至信卿</t>
  </si>
  <si>
    <t>C115431127</t>
  </si>
  <si>
    <t>李子荣至史家</t>
  </si>
  <si>
    <t>C116431127</t>
  </si>
  <si>
    <t>竹市至廖家园</t>
  </si>
  <si>
    <t>C117431127</t>
  </si>
  <si>
    <t>Y164至芹菜</t>
  </si>
  <si>
    <t>C118431127</t>
  </si>
  <si>
    <t>大富头至大富头小学</t>
  </si>
  <si>
    <t>C119431127</t>
  </si>
  <si>
    <t>芹菜至小仙桥</t>
  </si>
  <si>
    <t>C120431127</t>
  </si>
  <si>
    <t>盘石至盘石小学</t>
  </si>
  <si>
    <t>C121431127</t>
  </si>
  <si>
    <t>成家村至上村</t>
  </si>
  <si>
    <t>C122431127</t>
  </si>
  <si>
    <t>塘复至上丰家</t>
  </si>
  <si>
    <t>C135431127</t>
  </si>
  <si>
    <t>村部-村部</t>
  </si>
  <si>
    <t>C136431127</t>
  </si>
  <si>
    <t>长铺至冷水塘</t>
  </si>
  <si>
    <t>C137431127</t>
  </si>
  <si>
    <t>X114至高良头</t>
  </si>
  <si>
    <t>C138431127</t>
  </si>
  <si>
    <t>Y165至黄泥井工区</t>
  </si>
  <si>
    <t>C139431127</t>
  </si>
  <si>
    <t>S231至枧下</t>
  </si>
  <si>
    <t>C13A431127</t>
  </si>
  <si>
    <t>S231至山田</t>
  </si>
  <si>
    <t>C140431127</t>
  </si>
  <si>
    <t>S912至长铺</t>
  </si>
  <si>
    <t>C141431127</t>
  </si>
  <si>
    <t>Y374至刘景福</t>
  </si>
  <si>
    <t>C143431127</t>
  </si>
  <si>
    <t>Y617至荷叶塘</t>
  </si>
  <si>
    <t>C144431127</t>
  </si>
  <si>
    <t>竹市至竹市居委会</t>
  </si>
  <si>
    <t>C145431127</t>
  </si>
  <si>
    <t>Y166至岩口</t>
  </si>
  <si>
    <t>C147431127</t>
  </si>
  <si>
    <t>岩口至麻子塘</t>
  </si>
  <si>
    <t>C148431127</t>
  </si>
  <si>
    <t>S231至上洞</t>
  </si>
  <si>
    <t>C149431127</t>
  </si>
  <si>
    <t>S231至木桐岭</t>
  </si>
  <si>
    <t>C14C431127</t>
  </si>
  <si>
    <t>C150431127</t>
  </si>
  <si>
    <t>S107至俊溪三组</t>
  </si>
  <si>
    <t>C153431127</t>
  </si>
  <si>
    <t>S231至联营</t>
  </si>
  <si>
    <t>C154431127</t>
  </si>
  <si>
    <t>C089至雷家岭小学</t>
  </si>
  <si>
    <t>C155431127</t>
  </si>
  <si>
    <t>S231至林布</t>
  </si>
  <si>
    <t>C156431127</t>
  </si>
  <si>
    <t>牛路脚至中罗家</t>
  </si>
  <si>
    <t>C157431127</t>
  </si>
  <si>
    <t>社下至三组</t>
  </si>
  <si>
    <t>C160431127</t>
  </si>
  <si>
    <t>俊溪至镇东居委会</t>
  </si>
  <si>
    <t>C176431127</t>
  </si>
  <si>
    <t>俊溪至镇西居委会</t>
  </si>
  <si>
    <t>C191431127</t>
  </si>
  <si>
    <t>尚屏至禾家田</t>
  </si>
  <si>
    <t>C192431127</t>
  </si>
  <si>
    <t>S107至井头</t>
  </si>
  <si>
    <t>C214431127</t>
  </si>
  <si>
    <t>朱家坪至杨家</t>
  </si>
  <si>
    <t>C217431127</t>
  </si>
  <si>
    <t>Y614至茶山</t>
  </si>
  <si>
    <t>C223431127</t>
  </si>
  <si>
    <t>S354至甲背岭</t>
  </si>
  <si>
    <t>C229431127</t>
  </si>
  <si>
    <t>上洞至上洞小学</t>
  </si>
  <si>
    <t>C230431127</t>
  </si>
  <si>
    <t>S231至大麻居委会</t>
  </si>
  <si>
    <t>C232431127</t>
  </si>
  <si>
    <t>S231至砂子岭</t>
  </si>
  <si>
    <t>C259431127</t>
  </si>
  <si>
    <t>潘星至岩头坪</t>
  </si>
  <si>
    <t>C263431127</t>
  </si>
  <si>
    <t>洞庭至曾家</t>
  </si>
  <si>
    <t>C269431127</t>
  </si>
  <si>
    <t>S912至下路桥</t>
  </si>
  <si>
    <t>C270431127</t>
  </si>
  <si>
    <t>S351至大井</t>
  </si>
  <si>
    <t>C271431127</t>
  </si>
  <si>
    <t>水头至水头小学</t>
  </si>
  <si>
    <t>C275431127</t>
  </si>
  <si>
    <t>X030至山口</t>
  </si>
  <si>
    <t>C278431127</t>
  </si>
  <si>
    <t>邓岩至塘家洞</t>
  </si>
  <si>
    <t>C27A431127</t>
  </si>
  <si>
    <t>C293431127</t>
  </si>
  <si>
    <t>X030至小水</t>
  </si>
  <si>
    <t>C314431127</t>
  </si>
  <si>
    <t>S107至太平</t>
  </si>
  <si>
    <t>C315431127</t>
  </si>
  <si>
    <t>下歧至下歧小学</t>
  </si>
  <si>
    <t>C317431127</t>
  </si>
  <si>
    <t>C090至小佳田</t>
  </si>
  <si>
    <t>C322431127</t>
  </si>
  <si>
    <t>大洞至大洞小学</t>
  </si>
  <si>
    <t>C325431127</t>
  </si>
  <si>
    <t>S353至大洞</t>
  </si>
  <si>
    <t>C326431127</t>
  </si>
  <si>
    <t>S353至梅湾</t>
  </si>
  <si>
    <t>C337431127</t>
  </si>
  <si>
    <t>Y695至詹家坊</t>
  </si>
  <si>
    <t>C344431127</t>
  </si>
  <si>
    <t>槽源至俊溪</t>
  </si>
  <si>
    <t>C365431127</t>
  </si>
  <si>
    <t>成家村至新屋地</t>
  </si>
  <si>
    <t>C366431127</t>
  </si>
  <si>
    <t>S912至下坊</t>
  </si>
  <si>
    <t>C368431127</t>
  </si>
  <si>
    <t>C377431127</t>
  </si>
  <si>
    <t>C378431127</t>
  </si>
  <si>
    <t>C379431127</t>
  </si>
  <si>
    <t>X030至吴家塘</t>
  </si>
  <si>
    <t>C384431127</t>
  </si>
  <si>
    <t>蓝山-浆洞桐木垒</t>
  </si>
  <si>
    <t>C386431127</t>
  </si>
  <si>
    <t>火市-嘉禾塘村</t>
  </si>
  <si>
    <t>X002431127</t>
  </si>
  <si>
    <t>火市-浆洞</t>
  </si>
  <si>
    <t>X003431127</t>
  </si>
  <si>
    <t>X004431127</t>
  </si>
  <si>
    <t>新民-柳树桥</t>
  </si>
  <si>
    <t>X005431127</t>
  </si>
  <si>
    <t>X006431127</t>
  </si>
  <si>
    <t>X007431127</t>
  </si>
  <si>
    <t>蓝山互通连接线</t>
  </si>
  <si>
    <t>X008431127</t>
  </si>
  <si>
    <t>长铺互通连接线</t>
  </si>
  <si>
    <t>X030431127</t>
  </si>
  <si>
    <t>祠市至湾井</t>
  </si>
  <si>
    <t>Y670431127</t>
  </si>
  <si>
    <t>总市至栗木爻</t>
  </si>
  <si>
    <t>Y671431127</t>
  </si>
  <si>
    <t>Y672431127</t>
  </si>
  <si>
    <t>Y697431127</t>
  </si>
  <si>
    <t>Y700431127</t>
  </si>
  <si>
    <t>良村线</t>
  </si>
  <si>
    <t>Y701431127</t>
  </si>
  <si>
    <t>高良线</t>
  </si>
  <si>
    <t>Y996431127</t>
  </si>
  <si>
    <t>Y997431127</t>
  </si>
  <si>
    <t>Y999431127</t>
  </si>
  <si>
    <t>汇源瑶族乡</t>
  </si>
  <si>
    <t>C187431127</t>
  </si>
  <si>
    <t>X028至源峰</t>
  </si>
  <si>
    <t>C203431127</t>
  </si>
  <si>
    <t>X028至荆竹坪</t>
  </si>
  <si>
    <t>C205431127</t>
  </si>
  <si>
    <t>X028至大源</t>
  </si>
  <si>
    <t>犁头瑶族乡</t>
  </si>
  <si>
    <t>C208431127</t>
  </si>
  <si>
    <t>X029至犁头</t>
  </si>
  <si>
    <t>C211431127</t>
  </si>
  <si>
    <t>X029至山背</t>
  </si>
  <si>
    <t>大桥瑶族乡</t>
  </si>
  <si>
    <t>C233431127</t>
  </si>
  <si>
    <t>S231至源心</t>
  </si>
  <si>
    <t>C236431127</t>
  </si>
  <si>
    <t>林布至王家</t>
  </si>
  <si>
    <t>湘江源瑶族乡</t>
  </si>
  <si>
    <t>X247431127</t>
  </si>
  <si>
    <t>所城至联村</t>
  </si>
  <si>
    <t>ZZ09431127</t>
  </si>
  <si>
    <t>梓梓线</t>
  </si>
  <si>
    <t>C204431127</t>
  </si>
  <si>
    <t>X028至湘兰</t>
  </si>
  <si>
    <t>C237431127</t>
  </si>
  <si>
    <t>X045至堡城</t>
  </si>
  <si>
    <t>汇源乡</t>
  </si>
  <si>
    <t>X152431127</t>
  </si>
  <si>
    <t>下大线</t>
  </si>
  <si>
    <t>Y698431127</t>
  </si>
  <si>
    <t>竹林至香炉石</t>
  </si>
  <si>
    <t>Y704431127</t>
  </si>
  <si>
    <t>蓝山—衫木源</t>
  </si>
  <si>
    <t>Y705431127</t>
  </si>
  <si>
    <t>板塘水库线</t>
  </si>
  <si>
    <t>ZZ12431127</t>
  </si>
  <si>
    <t>竹板线</t>
  </si>
  <si>
    <t>荆竹瑶族乡</t>
  </si>
  <si>
    <t>C246431127</t>
  </si>
  <si>
    <t>X139至茶罗盆口</t>
  </si>
  <si>
    <t>C255431127</t>
  </si>
  <si>
    <t>新寨至百口</t>
  </si>
  <si>
    <t>C339431127</t>
  </si>
  <si>
    <t>X138至荆竹坪</t>
  </si>
  <si>
    <t>C340431127</t>
  </si>
  <si>
    <t>Y620至虎溪</t>
  </si>
  <si>
    <t>C341431127</t>
  </si>
  <si>
    <t>Y620至崩山</t>
  </si>
  <si>
    <t>ZZ02431127</t>
  </si>
  <si>
    <t>大大线</t>
  </si>
  <si>
    <t>C218431127</t>
  </si>
  <si>
    <t>小洞至新田坳</t>
  </si>
  <si>
    <t>C221431127</t>
  </si>
  <si>
    <t>Y369至枫木山</t>
  </si>
  <si>
    <t>C254431127</t>
  </si>
  <si>
    <t>大坪头至大坪头工区</t>
  </si>
  <si>
    <t>C336431127</t>
  </si>
  <si>
    <t>S354至小洞</t>
  </si>
  <si>
    <t>Y368431127</t>
  </si>
  <si>
    <t>上洞至小洞</t>
  </si>
  <si>
    <t>Y614431127</t>
  </si>
  <si>
    <t>上洞至南风坳</t>
  </si>
  <si>
    <t>ZZ08431127</t>
  </si>
  <si>
    <t>新新线</t>
  </si>
  <si>
    <t>ZZ14431127</t>
  </si>
  <si>
    <t>陈瑶线</t>
  </si>
  <si>
    <t>ZZ15431127</t>
  </si>
  <si>
    <t>马马线</t>
  </si>
  <si>
    <t>C180431127</t>
  </si>
  <si>
    <t>Y369至沙坪</t>
  </si>
  <si>
    <t>C183431127</t>
  </si>
  <si>
    <t>Y369至羊尾</t>
  </si>
  <si>
    <t>C320431127</t>
  </si>
  <si>
    <t>X112至蒋家</t>
  </si>
  <si>
    <t>C286431127</t>
  </si>
  <si>
    <t>S351至郑家</t>
  </si>
  <si>
    <t>C288431127</t>
  </si>
  <si>
    <t>S351至高家</t>
  </si>
  <si>
    <t>C289431127</t>
  </si>
  <si>
    <t>S351至洪观</t>
  </si>
  <si>
    <t>C292431127</t>
  </si>
  <si>
    <t>S351至泉塘</t>
  </si>
  <si>
    <t>C298431127</t>
  </si>
  <si>
    <t>C297至西江</t>
  </si>
  <si>
    <t>C299431127</t>
  </si>
  <si>
    <t>均田至下岭</t>
  </si>
  <si>
    <t>C303431127</t>
  </si>
  <si>
    <t>S351至土市</t>
  </si>
  <si>
    <t>C304431127</t>
  </si>
  <si>
    <t>S351至洞头</t>
  </si>
  <si>
    <t>C307431127</t>
  </si>
  <si>
    <t>泉塘至高家</t>
  </si>
  <si>
    <t>C310431127</t>
  </si>
  <si>
    <t>X112至埠头</t>
  </si>
  <si>
    <t>C318431127</t>
  </si>
  <si>
    <t>西江至西江小学</t>
  </si>
  <si>
    <t>C36B431127</t>
  </si>
  <si>
    <t>C306至广坪岭</t>
  </si>
  <si>
    <t>C380431127</t>
  </si>
  <si>
    <t>六村至六村小学</t>
  </si>
  <si>
    <t>C381431127</t>
  </si>
  <si>
    <t>C382431127</t>
  </si>
  <si>
    <t>S351至贺家</t>
  </si>
  <si>
    <t>C40B431127</t>
  </si>
  <si>
    <t>C296至铁肩头</t>
  </si>
  <si>
    <t>C58B431127</t>
  </si>
  <si>
    <t>V041至铁肩头二组</t>
  </si>
  <si>
    <t>ZZ16431127</t>
  </si>
  <si>
    <t>栗歧岭至井水下</t>
  </si>
  <si>
    <t>C376431127</t>
  </si>
  <si>
    <t>高源至坪源</t>
  </si>
  <si>
    <t>C161431127</t>
  </si>
  <si>
    <t>S232至龙家坊</t>
  </si>
  <si>
    <t>C162431127</t>
  </si>
  <si>
    <t>S353至下清涵</t>
  </si>
  <si>
    <t>C165431127</t>
  </si>
  <si>
    <t>新圩至楼下</t>
  </si>
  <si>
    <t>C166431127</t>
  </si>
  <si>
    <t>楼下至神溪</t>
  </si>
  <si>
    <t>C168431127</t>
  </si>
  <si>
    <t>S353至田家</t>
  </si>
  <si>
    <t>C171431127</t>
  </si>
  <si>
    <t>关溪至滨溪</t>
  </si>
  <si>
    <t>C172431127</t>
  </si>
  <si>
    <t>S324至砠里</t>
  </si>
  <si>
    <t>C173431127</t>
  </si>
  <si>
    <t>S353至株木水</t>
  </si>
  <si>
    <t>C174431127</t>
  </si>
  <si>
    <t>S353至水尾</t>
  </si>
  <si>
    <t>C175431127</t>
  </si>
  <si>
    <t>Y622至老屋里</t>
  </si>
  <si>
    <t>C177431127</t>
  </si>
  <si>
    <t>Y622至邹家</t>
  </si>
  <si>
    <t>C178431127</t>
  </si>
  <si>
    <t>S107至水源</t>
  </si>
  <si>
    <t>C179431127</t>
  </si>
  <si>
    <t>S107至江溪洞</t>
  </si>
  <si>
    <t>C181431127</t>
  </si>
  <si>
    <t>杨家坊至杨家坊小学</t>
  </si>
  <si>
    <t>C182431127</t>
  </si>
  <si>
    <t>S107至田心</t>
  </si>
  <si>
    <t>C186431127</t>
  </si>
  <si>
    <t>S232至水冲</t>
  </si>
  <si>
    <t>C188431127</t>
  </si>
  <si>
    <t>Y366至南汪</t>
  </si>
  <si>
    <t>C189431127</t>
  </si>
  <si>
    <t>S232至同乐</t>
  </si>
  <si>
    <t>C190431127</t>
  </si>
  <si>
    <t>邹家至一组</t>
  </si>
  <si>
    <t>C212431127</t>
  </si>
  <si>
    <t>大塘至上源洞</t>
  </si>
  <si>
    <t>C241431127</t>
  </si>
  <si>
    <t>关溪至关溪小学</t>
  </si>
  <si>
    <t>C242431127</t>
  </si>
  <si>
    <t>砠里至二组</t>
  </si>
  <si>
    <t>C244431127</t>
  </si>
  <si>
    <t>砠里至一组</t>
  </si>
  <si>
    <t>C250431127</t>
  </si>
  <si>
    <t>S232至麦田</t>
  </si>
  <si>
    <t>C369431127</t>
  </si>
  <si>
    <t>C370431127</t>
  </si>
  <si>
    <t>C372431127</t>
  </si>
  <si>
    <t>Y160至厚冲</t>
  </si>
  <si>
    <t>C373431127</t>
  </si>
  <si>
    <t>X001431127</t>
  </si>
  <si>
    <t>火市至嘉禾塘村</t>
  </si>
  <si>
    <t>X194431127</t>
  </si>
  <si>
    <t>汝城文英(湘赣界)一新田十字</t>
  </si>
  <si>
    <t>2024年蓝山县普通国省道安防设施精细化提升建设进度表</t>
  </si>
  <si>
    <t>填报单位：蓝山县公路建设养护中心</t>
  </si>
  <si>
    <t>本月完成量</t>
  </si>
  <si>
    <t>标志牌
(个/套)</t>
  </si>
  <si>
    <t>S219</t>
  </si>
  <si>
    <t>蓝山-临武</t>
  </si>
  <si>
    <t>土市洪观楠市</t>
  </si>
  <si>
    <t>S571</t>
  </si>
  <si>
    <t>嘉禾-蓝山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</si>
</sst>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0.000_ "/>
    <numFmt numFmtId="179" formatCode="0_ "/>
    <numFmt numFmtId="180" formatCode="0.0_ "/>
  </numFmts>
  <fonts count="4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5" applyNumberFormat="0" applyAlignment="0" applyProtection="0">
      <alignment vertical="center"/>
    </xf>
    <xf numFmtId="0" fontId="35" fillId="5" borderId="16" applyNumberFormat="0" applyAlignment="0" applyProtection="0">
      <alignment vertical="center"/>
    </xf>
    <xf numFmtId="0" fontId="36" fillId="5" borderId="15" applyNumberFormat="0" applyAlignment="0" applyProtection="0">
      <alignment vertical="center"/>
    </xf>
    <xf numFmtId="0" fontId="37" fillId="6" borderId="17" applyNumberFormat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9" fillId="0" borderId="19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10" fillId="0" borderId="8" xfId="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10" fillId="0" borderId="9" xfId="0" applyNumberFormat="1" applyFont="1" applyFill="1" applyBorder="1" applyAlignment="1">
      <alignment horizontal="center" vertical="center" shrinkToFit="1"/>
    </xf>
    <xf numFmtId="0" fontId="9" fillId="2" borderId="10" xfId="0" applyNumberFormat="1" applyFont="1" applyFill="1" applyBorder="1" applyAlignment="1">
      <alignment horizontal="center" vertical="center" shrinkToFit="1"/>
    </xf>
    <xf numFmtId="0" fontId="9" fillId="2" borderId="7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7" fontId="4" fillId="0" borderId="0" xfId="0" applyNumberFormat="1" applyFont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7" fontId="4" fillId="0" borderId="5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11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>
      <alignment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178" fontId="0" fillId="0" borderId="4" xfId="0" applyNumberFormat="1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vertical="center"/>
    </xf>
    <xf numFmtId="178" fontId="0" fillId="0" borderId="1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17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178" fontId="12" fillId="0" borderId="2" xfId="0" applyNumberFormat="1" applyFont="1" applyFill="1" applyBorder="1" applyAlignment="1">
      <alignment horizontal="center" vertical="center"/>
    </xf>
    <xf numFmtId="179" fontId="14" fillId="0" borderId="2" xfId="0" applyNumberFormat="1" applyFont="1" applyFill="1" applyBorder="1" applyAlignment="1">
      <alignment horizontal="center" vertical="center" wrapText="1"/>
    </xf>
    <xf numFmtId="180" fontId="16" fillId="0" borderId="1" xfId="0" applyNumberFormat="1" applyFont="1" applyFill="1" applyBorder="1" applyAlignment="1">
      <alignment horizontal="center" vertical="center" wrapText="1"/>
    </xf>
    <xf numFmtId="178" fontId="12" fillId="0" borderId="4" xfId="0" applyNumberFormat="1" applyFont="1" applyFill="1" applyBorder="1" applyAlignment="1">
      <alignment horizontal="center" vertical="center"/>
    </xf>
    <xf numFmtId="180" fontId="14" fillId="0" borderId="2" xfId="0" applyNumberFormat="1" applyFont="1" applyFill="1" applyBorder="1" applyAlignment="1">
      <alignment horizontal="center" vertical="center" wrapText="1"/>
    </xf>
    <xf numFmtId="178" fontId="0" fillId="0" borderId="1" xfId="0" applyNumberFormat="1" applyFont="1" applyFill="1" applyBorder="1" applyAlignment="1">
      <alignment horizontal="center" vertical="center"/>
    </xf>
    <xf numFmtId="178" fontId="16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8" fontId="16" fillId="0" borderId="1" xfId="0" applyNumberFormat="1" applyFont="1" applyFill="1" applyBorder="1" applyAlignment="1">
      <alignment horizontal="center" vertical="center"/>
    </xf>
    <xf numFmtId="178" fontId="12" fillId="0" borderId="1" xfId="0" applyNumberFormat="1" applyFont="1" applyFill="1" applyBorder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8"/>
  <sheetViews>
    <sheetView workbookViewId="0">
      <selection activeCell="S7" sqref="S7"/>
    </sheetView>
  </sheetViews>
  <sheetFormatPr defaultColWidth="9" defaultRowHeight="13.5"/>
  <cols>
    <col min="1" max="1" width="3.625" customWidth="1"/>
    <col min="2" max="2" width="6.125" customWidth="1"/>
    <col min="3" max="3" width="6.80833333333333" customWidth="1"/>
    <col min="4" max="4" width="13.25" customWidth="1"/>
    <col min="5" max="5" width="23.25" style="113" customWidth="1"/>
    <col min="6" max="6" width="12.375" customWidth="1"/>
    <col min="7" max="7" width="5.75" customWidth="1"/>
    <col min="8" max="8" width="7.5" customWidth="1"/>
    <col min="9" max="9" width="9.875" customWidth="1"/>
    <col min="10" max="11" width="8.125" hidden="1" customWidth="1"/>
    <col min="12" max="12" width="10.375" customWidth="1"/>
    <col min="13" max="14" width="7.625" hidden="1" customWidth="1"/>
    <col min="15" max="15" width="8.875" hidden="1" customWidth="1"/>
    <col min="16" max="16" width="11.375" customWidth="1"/>
    <col min="17" max="17" width="9.375"/>
    <col min="18" max="18" width="10" customWidth="1"/>
    <col min="19" max="19" width="11.125" customWidth="1"/>
    <col min="20" max="20" width="9.25" customWidth="1"/>
    <col min="21" max="21" width="9.25"/>
  </cols>
  <sheetData>
    <row r="1" customFormat="1" ht="35" customHeight="1" spans="1:20">
      <c r="A1" s="114" t="s">
        <v>0</v>
      </c>
      <c r="B1" s="114"/>
      <c r="C1" s="114"/>
      <c r="D1" s="114"/>
      <c r="E1" s="115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</row>
    <row r="2" customFormat="1" ht="19" customHeight="1" spans="1:20">
      <c r="A2" s="116" t="s">
        <v>1</v>
      </c>
      <c r="B2" s="116"/>
      <c r="C2" s="116"/>
      <c r="D2" s="116"/>
      <c r="E2" s="117"/>
      <c r="F2" s="116"/>
      <c r="G2" s="118"/>
      <c r="H2" s="118"/>
      <c r="I2" s="118"/>
      <c r="J2" s="118"/>
      <c r="K2" s="118"/>
      <c r="L2" s="118"/>
      <c r="M2" s="118"/>
      <c r="N2" s="118"/>
      <c r="O2" s="135"/>
      <c r="P2" s="135"/>
      <c r="Q2" s="116" t="s">
        <v>2</v>
      </c>
      <c r="R2" s="116"/>
      <c r="S2" s="116"/>
      <c r="T2" s="118"/>
    </row>
    <row r="3" customFormat="1" ht="33" customHeight="1" spans="1:20">
      <c r="A3" s="119" t="s">
        <v>3</v>
      </c>
      <c r="B3" s="119" t="s">
        <v>4</v>
      </c>
      <c r="C3" s="119" t="s">
        <v>5</v>
      </c>
      <c r="D3" s="119" t="s">
        <v>6</v>
      </c>
      <c r="E3" s="119" t="s">
        <v>7</v>
      </c>
      <c r="F3" s="119" t="s">
        <v>8</v>
      </c>
      <c r="G3" s="66" t="s">
        <v>9</v>
      </c>
      <c r="H3" s="66"/>
      <c r="I3" s="119" t="s">
        <v>10</v>
      </c>
      <c r="J3" s="119" t="s">
        <v>11</v>
      </c>
      <c r="K3" s="119"/>
      <c r="L3" s="66" t="s">
        <v>12</v>
      </c>
      <c r="M3" s="119" t="s">
        <v>13</v>
      </c>
      <c r="N3" s="119"/>
      <c r="O3" s="119" t="s">
        <v>14</v>
      </c>
      <c r="P3" s="66" t="s">
        <v>15</v>
      </c>
      <c r="Q3" s="66" t="s">
        <v>16</v>
      </c>
      <c r="R3" s="66" t="s">
        <v>17</v>
      </c>
      <c r="S3" s="66" t="s">
        <v>18</v>
      </c>
      <c r="T3" s="66" t="s">
        <v>19</v>
      </c>
    </row>
    <row r="4" customFormat="1" ht="29" customHeight="1" spans="1:20">
      <c r="A4" s="119"/>
      <c r="B4" s="119"/>
      <c r="C4" s="119"/>
      <c r="D4" s="119"/>
      <c r="E4" s="119"/>
      <c r="F4" s="119"/>
      <c r="G4" s="119" t="s">
        <v>20</v>
      </c>
      <c r="H4" s="119" t="s">
        <v>21</v>
      </c>
      <c r="I4" s="119"/>
      <c r="J4" s="66" t="s">
        <v>22</v>
      </c>
      <c r="K4" s="66" t="s">
        <v>23</v>
      </c>
      <c r="L4" s="66"/>
      <c r="M4" s="66" t="s">
        <v>22</v>
      </c>
      <c r="N4" s="66" t="s">
        <v>23</v>
      </c>
      <c r="O4" s="119"/>
      <c r="P4" s="66"/>
      <c r="Q4" s="66"/>
      <c r="R4" s="66"/>
      <c r="S4" s="66"/>
      <c r="T4" s="66"/>
    </row>
    <row r="5" s="112" customFormat="1" ht="26" customHeight="1" spans="1:20">
      <c r="A5" s="120" t="s">
        <v>24</v>
      </c>
      <c r="B5" s="121"/>
      <c r="C5" s="121"/>
      <c r="D5" s="121"/>
      <c r="E5" s="122"/>
      <c r="F5" s="123"/>
      <c r="G5" s="123"/>
      <c r="H5" s="123"/>
      <c r="I5" s="124">
        <f>I6+I9+I12</f>
        <v>80.896</v>
      </c>
      <c r="J5" s="124">
        <f>J6+J9+J12</f>
        <v>2.5</v>
      </c>
      <c r="K5" s="124">
        <f>K6+K9+K12</f>
        <v>2.5</v>
      </c>
      <c r="L5" s="124">
        <f>L6+L9+L12</f>
        <v>44.716</v>
      </c>
      <c r="M5" s="124">
        <f t="shared" ref="M5:T5" si="0">M6+M9+M12</f>
        <v>1250</v>
      </c>
      <c r="N5" s="124">
        <f t="shared" si="0"/>
        <v>250</v>
      </c>
      <c r="O5" s="124">
        <f t="shared" si="0"/>
        <v>1500</v>
      </c>
      <c r="P5" s="124">
        <f t="shared" si="0"/>
        <v>6062.165</v>
      </c>
      <c r="Q5" s="124">
        <f t="shared" si="0"/>
        <v>1932.16</v>
      </c>
      <c r="R5" s="124">
        <f t="shared" si="0"/>
        <v>334.45</v>
      </c>
      <c r="S5" s="124">
        <f t="shared" si="0"/>
        <v>3795.555</v>
      </c>
      <c r="T5" s="124"/>
    </row>
    <row r="6" s="112" customFormat="1" ht="26" customHeight="1" spans="1:20">
      <c r="A6" s="120" t="s">
        <v>25</v>
      </c>
      <c r="B6" s="121"/>
      <c r="C6" s="121"/>
      <c r="D6" s="121"/>
      <c r="E6" s="122"/>
      <c r="F6" s="123"/>
      <c r="G6" s="123"/>
      <c r="H6" s="124"/>
      <c r="I6" s="124">
        <f>SUM(I7:I8)</f>
        <v>30.591</v>
      </c>
      <c r="J6" s="124">
        <f>SUM(J7:J8)</f>
        <v>2.5</v>
      </c>
      <c r="K6" s="124">
        <f>SUM(K7:K8)</f>
        <v>2.5</v>
      </c>
      <c r="L6" s="124">
        <f>SUM(L7:L8)</f>
        <v>3.211</v>
      </c>
      <c r="M6" s="124">
        <f t="shared" ref="M6:T6" si="1">SUM(M7:M8)</f>
        <v>1250</v>
      </c>
      <c r="N6" s="124">
        <f t="shared" si="1"/>
        <v>250</v>
      </c>
      <c r="O6" s="124">
        <f t="shared" si="1"/>
        <v>1500</v>
      </c>
      <c r="P6" s="124">
        <f t="shared" si="1"/>
        <v>1926.6</v>
      </c>
      <c r="Q6" s="124">
        <f t="shared" si="1"/>
        <v>706.42</v>
      </c>
      <c r="R6" s="124">
        <f t="shared" si="1"/>
        <v>64.22</v>
      </c>
      <c r="S6" s="124">
        <f t="shared" si="1"/>
        <v>1155.96</v>
      </c>
      <c r="T6" s="125"/>
    </row>
    <row r="7" s="112" customFormat="1" ht="26" customHeight="1" spans="1:20">
      <c r="A7" s="125">
        <v>1</v>
      </c>
      <c r="B7" s="126" t="s">
        <v>26</v>
      </c>
      <c r="C7" s="126" t="s">
        <v>27</v>
      </c>
      <c r="D7" s="126" t="s">
        <v>28</v>
      </c>
      <c r="E7" s="126" t="s">
        <v>29</v>
      </c>
      <c r="F7" s="126" t="s">
        <v>30</v>
      </c>
      <c r="G7" s="23">
        <v>0</v>
      </c>
      <c r="H7" s="126">
        <v>26.711</v>
      </c>
      <c r="I7" s="126">
        <v>26.711</v>
      </c>
      <c r="J7" s="126"/>
      <c r="K7" s="126"/>
      <c r="L7" s="126">
        <v>0.711</v>
      </c>
      <c r="M7" s="24">
        <f>J7*500</f>
        <v>0</v>
      </c>
      <c r="N7" s="24">
        <f>K7*100</f>
        <v>0</v>
      </c>
      <c r="O7" s="24">
        <f t="shared" ref="O7:O10" si="2">M7+N7</f>
        <v>0</v>
      </c>
      <c r="P7" s="24">
        <f>L7*600</f>
        <v>426.6</v>
      </c>
      <c r="Q7" s="24">
        <f>L7*220</f>
        <v>156.42</v>
      </c>
      <c r="R7" s="24">
        <f>L7*20</f>
        <v>14.22</v>
      </c>
      <c r="S7" s="24">
        <f>L7*360</f>
        <v>255.96</v>
      </c>
      <c r="T7" s="125"/>
    </row>
    <row r="8" s="112" customFormat="1" ht="26" customHeight="1" spans="1:20">
      <c r="A8" s="125">
        <v>2</v>
      </c>
      <c r="B8" s="126" t="s">
        <v>26</v>
      </c>
      <c r="C8" s="126" t="s">
        <v>27</v>
      </c>
      <c r="D8" s="126" t="s">
        <v>31</v>
      </c>
      <c r="E8" s="126" t="s">
        <v>32</v>
      </c>
      <c r="F8" s="126" t="s">
        <v>33</v>
      </c>
      <c r="G8" s="23">
        <v>0</v>
      </c>
      <c r="H8" s="126">
        <v>3.88</v>
      </c>
      <c r="I8" s="126">
        <v>3.88</v>
      </c>
      <c r="J8" s="126">
        <v>2.5</v>
      </c>
      <c r="K8" s="126">
        <v>2.5</v>
      </c>
      <c r="L8" s="126">
        <v>2.5</v>
      </c>
      <c r="M8" s="24">
        <f>J8*500</f>
        <v>1250</v>
      </c>
      <c r="N8" s="24">
        <f>K8*100</f>
        <v>250</v>
      </c>
      <c r="O8" s="24">
        <f t="shared" si="2"/>
        <v>1500</v>
      </c>
      <c r="P8" s="24">
        <f>L8*600</f>
        <v>1500</v>
      </c>
      <c r="Q8" s="24">
        <f>L8*220</f>
        <v>550</v>
      </c>
      <c r="R8" s="24">
        <f>L8*20</f>
        <v>50</v>
      </c>
      <c r="S8" s="24">
        <f>L8*360</f>
        <v>900</v>
      </c>
      <c r="T8" s="125"/>
    </row>
    <row r="9" s="112" customFormat="1" ht="26" customHeight="1" spans="1:20">
      <c r="A9" s="127" t="s">
        <v>34</v>
      </c>
      <c r="B9" s="128"/>
      <c r="C9" s="128"/>
      <c r="D9" s="128"/>
      <c r="E9" s="129"/>
      <c r="F9" s="130"/>
      <c r="G9" s="130"/>
      <c r="H9" s="130"/>
      <c r="I9" s="130">
        <f>I10+I11</f>
        <v>21.341</v>
      </c>
      <c r="J9" s="130">
        <f>J10+J11</f>
        <v>0</v>
      </c>
      <c r="K9" s="130">
        <f>K10+K11</f>
        <v>0</v>
      </c>
      <c r="L9" s="130">
        <f>L10+L11</f>
        <v>12.541</v>
      </c>
      <c r="M9" s="130">
        <f t="shared" ref="M9:T9" si="3">M10+M11</f>
        <v>0</v>
      </c>
      <c r="N9" s="130">
        <f t="shared" si="3"/>
        <v>0</v>
      </c>
      <c r="O9" s="130">
        <f t="shared" si="3"/>
        <v>0</v>
      </c>
      <c r="P9" s="130">
        <f t="shared" si="3"/>
        <v>1818.445</v>
      </c>
      <c r="Q9" s="130">
        <f t="shared" si="3"/>
        <v>501.64</v>
      </c>
      <c r="R9" s="130">
        <f t="shared" si="3"/>
        <v>125.41</v>
      </c>
      <c r="S9" s="130">
        <f t="shared" si="3"/>
        <v>1191.395</v>
      </c>
      <c r="T9" s="130"/>
    </row>
    <row r="10" s="112" customFormat="1" ht="26" customHeight="1" spans="1:20">
      <c r="A10" s="123">
        <v>1</v>
      </c>
      <c r="B10" s="126" t="s">
        <v>26</v>
      </c>
      <c r="C10" s="126" t="s">
        <v>27</v>
      </c>
      <c r="D10" s="131" t="s">
        <v>35</v>
      </c>
      <c r="E10" s="132" t="s">
        <v>36</v>
      </c>
      <c r="F10" s="131" t="s">
        <v>37</v>
      </c>
      <c r="G10" s="23">
        <v>0</v>
      </c>
      <c r="H10" s="131">
        <v>12.147</v>
      </c>
      <c r="I10" s="131">
        <v>12.147</v>
      </c>
      <c r="J10" s="131">
        <v>0</v>
      </c>
      <c r="K10" s="131">
        <v>0</v>
      </c>
      <c r="L10" s="131">
        <v>12.147</v>
      </c>
      <c r="M10" s="51">
        <f>J10*120</f>
        <v>0</v>
      </c>
      <c r="N10" s="51">
        <f>K10*25</f>
        <v>0</v>
      </c>
      <c r="O10" s="51">
        <f t="shared" si="2"/>
        <v>0</v>
      </c>
      <c r="P10" s="51">
        <f>L10*145</f>
        <v>1761.315</v>
      </c>
      <c r="Q10" s="51">
        <f>L10*40</f>
        <v>485.88</v>
      </c>
      <c r="R10" s="51">
        <f>L10*10</f>
        <v>121.47</v>
      </c>
      <c r="S10" s="51">
        <f>L10*95</f>
        <v>1153.965</v>
      </c>
      <c r="T10" s="51"/>
    </row>
    <row r="11" s="112" customFormat="1" ht="27" customHeight="1" spans="1:20">
      <c r="A11" s="123">
        <v>2</v>
      </c>
      <c r="B11" s="126" t="s">
        <v>26</v>
      </c>
      <c r="C11" s="126" t="s">
        <v>27</v>
      </c>
      <c r="D11" s="131" t="s">
        <v>38</v>
      </c>
      <c r="E11" s="132" t="s">
        <v>39</v>
      </c>
      <c r="F11" s="131" t="s">
        <v>40</v>
      </c>
      <c r="G11" s="23" t="s">
        <v>41</v>
      </c>
      <c r="H11" s="131">
        <v>9.194</v>
      </c>
      <c r="I11" s="131">
        <v>9.194</v>
      </c>
      <c r="J11" s="131">
        <v>0</v>
      </c>
      <c r="K11" s="131">
        <v>0</v>
      </c>
      <c r="L11" s="131">
        <v>0.394</v>
      </c>
      <c r="M11" s="51">
        <f>J11*120</f>
        <v>0</v>
      </c>
      <c r="N11" s="51">
        <f>K11*25</f>
        <v>0</v>
      </c>
      <c r="O11" s="131">
        <v>0</v>
      </c>
      <c r="P11" s="51">
        <f>L11*145</f>
        <v>57.13</v>
      </c>
      <c r="Q11" s="51">
        <f>L11*40</f>
        <v>15.76</v>
      </c>
      <c r="R11" s="51">
        <f>L11*10</f>
        <v>3.94</v>
      </c>
      <c r="S11" s="51">
        <f>L11*95</f>
        <v>37.43</v>
      </c>
      <c r="T11" s="137" t="s">
        <v>42</v>
      </c>
    </row>
    <row r="12" s="112" customFormat="1" ht="26" customHeight="1" spans="1:20">
      <c r="A12" s="120" t="s">
        <v>43</v>
      </c>
      <c r="B12" s="121"/>
      <c r="C12" s="121"/>
      <c r="D12" s="121"/>
      <c r="E12" s="122"/>
      <c r="F12" s="131"/>
      <c r="G12" s="23"/>
      <c r="H12" s="131"/>
      <c r="I12" s="136">
        <f>SUM(I13:I24)</f>
        <v>28.964</v>
      </c>
      <c r="J12" s="136">
        <f>SUM(J13:J24)</f>
        <v>0</v>
      </c>
      <c r="K12" s="136">
        <f>SUM(K13:K24)</f>
        <v>0</v>
      </c>
      <c r="L12" s="136">
        <f>SUM(L13:L24)</f>
        <v>28.964</v>
      </c>
      <c r="M12" s="136">
        <f t="shared" ref="M12:T12" si="4">SUM(M13:M24)</f>
        <v>0</v>
      </c>
      <c r="N12" s="136">
        <f t="shared" si="4"/>
        <v>0</v>
      </c>
      <c r="O12" s="136">
        <f t="shared" si="4"/>
        <v>0</v>
      </c>
      <c r="P12" s="136">
        <f t="shared" si="4"/>
        <v>2317.12</v>
      </c>
      <c r="Q12" s="136">
        <f t="shared" si="4"/>
        <v>724.1</v>
      </c>
      <c r="R12" s="136">
        <f t="shared" si="4"/>
        <v>144.82</v>
      </c>
      <c r="S12" s="136">
        <f t="shared" si="4"/>
        <v>1448.2</v>
      </c>
      <c r="T12" s="130"/>
    </row>
    <row r="13" s="112" customFormat="1" ht="26" customHeight="1" spans="1:20">
      <c r="A13" s="133">
        <v>1</v>
      </c>
      <c r="B13" s="126" t="s">
        <v>26</v>
      </c>
      <c r="C13" s="126" t="s">
        <v>27</v>
      </c>
      <c r="D13" s="123" t="s">
        <v>35</v>
      </c>
      <c r="E13" s="123" t="s">
        <v>44</v>
      </c>
      <c r="F13" s="131" t="s">
        <v>45</v>
      </c>
      <c r="G13" s="24">
        <v>0</v>
      </c>
      <c r="H13" s="131">
        <v>4.005</v>
      </c>
      <c r="I13" s="131">
        <v>4.005</v>
      </c>
      <c r="J13" s="131">
        <v>0</v>
      </c>
      <c r="K13" s="131">
        <v>0</v>
      </c>
      <c r="L13" s="131">
        <v>4.005</v>
      </c>
      <c r="M13" s="51">
        <f t="shared" ref="M13:M24" si="5">J13*70</f>
        <v>0</v>
      </c>
      <c r="N13" s="51">
        <f t="shared" ref="N13:N24" si="6">K13*10</f>
        <v>0</v>
      </c>
      <c r="O13" s="51">
        <f t="shared" ref="O13:O24" si="7">M13+N13</f>
        <v>0</v>
      </c>
      <c r="P13" s="51">
        <f t="shared" ref="P13:P24" si="8">Q13+R13+S13</f>
        <v>320.4</v>
      </c>
      <c r="Q13" s="51">
        <f t="shared" ref="Q13:Q24" si="9">L13*25</f>
        <v>100.125</v>
      </c>
      <c r="R13" s="51">
        <f t="shared" ref="R13:R24" si="10">L13*5</f>
        <v>20.025</v>
      </c>
      <c r="S13" s="51">
        <f t="shared" ref="S13:S24" si="11">L13*50</f>
        <v>200.25</v>
      </c>
      <c r="T13" s="51"/>
    </row>
    <row r="14" s="112" customFormat="1" ht="26" customHeight="1" spans="1:20">
      <c r="A14" s="133">
        <v>2</v>
      </c>
      <c r="B14" s="126" t="s">
        <v>26</v>
      </c>
      <c r="C14" s="126" t="s">
        <v>27</v>
      </c>
      <c r="D14" s="123" t="s">
        <v>38</v>
      </c>
      <c r="E14" s="123" t="s">
        <v>46</v>
      </c>
      <c r="F14" s="131" t="s">
        <v>47</v>
      </c>
      <c r="G14" s="24">
        <v>0</v>
      </c>
      <c r="H14" s="131">
        <v>1.96</v>
      </c>
      <c r="I14" s="131">
        <v>1.96</v>
      </c>
      <c r="J14" s="131">
        <v>0</v>
      </c>
      <c r="K14" s="131">
        <v>0</v>
      </c>
      <c r="L14" s="131">
        <v>1.96</v>
      </c>
      <c r="M14" s="51">
        <f t="shared" si="5"/>
        <v>0</v>
      </c>
      <c r="N14" s="51">
        <f t="shared" si="6"/>
        <v>0</v>
      </c>
      <c r="O14" s="51">
        <f t="shared" si="7"/>
        <v>0</v>
      </c>
      <c r="P14" s="51">
        <f t="shared" si="8"/>
        <v>156.8</v>
      </c>
      <c r="Q14" s="51">
        <f t="shared" si="9"/>
        <v>49</v>
      </c>
      <c r="R14" s="51">
        <f t="shared" si="10"/>
        <v>9.8</v>
      </c>
      <c r="S14" s="51">
        <f t="shared" si="11"/>
        <v>98</v>
      </c>
      <c r="T14" s="51"/>
    </row>
    <row r="15" s="112" customFormat="1" ht="26" customHeight="1" spans="1:20">
      <c r="A15" s="133">
        <v>3</v>
      </c>
      <c r="B15" s="126" t="s">
        <v>26</v>
      </c>
      <c r="C15" s="126" t="s">
        <v>27</v>
      </c>
      <c r="D15" s="123" t="s">
        <v>48</v>
      </c>
      <c r="E15" s="123" t="s">
        <v>49</v>
      </c>
      <c r="F15" s="131" t="s">
        <v>50</v>
      </c>
      <c r="G15" s="24">
        <v>0</v>
      </c>
      <c r="H15" s="131">
        <v>1.81</v>
      </c>
      <c r="I15" s="131">
        <v>1.81</v>
      </c>
      <c r="J15" s="131">
        <v>0</v>
      </c>
      <c r="K15" s="131">
        <v>0</v>
      </c>
      <c r="L15" s="131">
        <v>1.81</v>
      </c>
      <c r="M15" s="51">
        <f t="shared" si="5"/>
        <v>0</v>
      </c>
      <c r="N15" s="51">
        <f t="shared" si="6"/>
        <v>0</v>
      </c>
      <c r="O15" s="51">
        <f t="shared" si="7"/>
        <v>0</v>
      </c>
      <c r="P15" s="51">
        <f t="shared" si="8"/>
        <v>144.8</v>
      </c>
      <c r="Q15" s="51">
        <f t="shared" si="9"/>
        <v>45.25</v>
      </c>
      <c r="R15" s="51">
        <f t="shared" si="10"/>
        <v>9.05</v>
      </c>
      <c r="S15" s="51">
        <f t="shared" si="11"/>
        <v>90.5</v>
      </c>
      <c r="T15" s="51"/>
    </row>
    <row r="16" s="112" customFormat="1" ht="26" customHeight="1" spans="1:20">
      <c r="A16" s="133">
        <v>4</v>
      </c>
      <c r="B16" s="126" t="s">
        <v>26</v>
      </c>
      <c r="C16" s="126" t="s">
        <v>27</v>
      </c>
      <c r="D16" s="23" t="s">
        <v>31</v>
      </c>
      <c r="E16" s="123" t="s">
        <v>51</v>
      </c>
      <c r="F16" s="131" t="s">
        <v>52</v>
      </c>
      <c r="G16" s="24">
        <v>0</v>
      </c>
      <c r="H16" s="131">
        <v>3.42</v>
      </c>
      <c r="I16" s="131">
        <v>3.42</v>
      </c>
      <c r="J16" s="131">
        <v>0</v>
      </c>
      <c r="K16" s="131">
        <v>0</v>
      </c>
      <c r="L16" s="131">
        <v>3.42</v>
      </c>
      <c r="M16" s="51">
        <f t="shared" si="5"/>
        <v>0</v>
      </c>
      <c r="N16" s="51">
        <f t="shared" si="6"/>
        <v>0</v>
      </c>
      <c r="O16" s="51">
        <f t="shared" si="7"/>
        <v>0</v>
      </c>
      <c r="P16" s="51">
        <f t="shared" si="8"/>
        <v>273.6</v>
      </c>
      <c r="Q16" s="51">
        <f t="shared" si="9"/>
        <v>85.5</v>
      </c>
      <c r="R16" s="51">
        <f t="shared" si="10"/>
        <v>17.1</v>
      </c>
      <c r="S16" s="51">
        <f t="shared" si="11"/>
        <v>171</v>
      </c>
      <c r="T16" s="51"/>
    </row>
    <row r="17" s="112" customFormat="1" ht="26" customHeight="1" spans="1:20">
      <c r="A17" s="133">
        <v>5</v>
      </c>
      <c r="B17" s="126" t="s">
        <v>26</v>
      </c>
      <c r="C17" s="126" t="s">
        <v>27</v>
      </c>
      <c r="D17" s="123" t="s">
        <v>53</v>
      </c>
      <c r="E17" s="123" t="s">
        <v>54</v>
      </c>
      <c r="F17" s="131" t="s">
        <v>55</v>
      </c>
      <c r="G17" s="24">
        <v>0</v>
      </c>
      <c r="H17" s="131">
        <v>1.706</v>
      </c>
      <c r="I17" s="131">
        <v>1.706</v>
      </c>
      <c r="J17" s="131">
        <v>0</v>
      </c>
      <c r="K17" s="131">
        <v>0</v>
      </c>
      <c r="L17" s="131">
        <v>1.706</v>
      </c>
      <c r="M17" s="51">
        <f t="shared" si="5"/>
        <v>0</v>
      </c>
      <c r="N17" s="51">
        <f t="shared" si="6"/>
        <v>0</v>
      </c>
      <c r="O17" s="51">
        <f t="shared" si="7"/>
        <v>0</v>
      </c>
      <c r="P17" s="51">
        <f t="shared" si="8"/>
        <v>136.48</v>
      </c>
      <c r="Q17" s="51">
        <f t="shared" si="9"/>
        <v>42.65</v>
      </c>
      <c r="R17" s="51">
        <f t="shared" si="10"/>
        <v>8.53</v>
      </c>
      <c r="S17" s="51">
        <f t="shared" si="11"/>
        <v>85.3</v>
      </c>
      <c r="T17" s="51"/>
    </row>
    <row r="18" s="112" customFormat="1" ht="26" customHeight="1" spans="1:20">
      <c r="A18" s="123">
        <v>6</v>
      </c>
      <c r="B18" s="126" t="s">
        <v>26</v>
      </c>
      <c r="C18" s="126" t="s">
        <v>27</v>
      </c>
      <c r="D18" s="131" t="s">
        <v>56</v>
      </c>
      <c r="E18" s="132" t="s">
        <v>57</v>
      </c>
      <c r="F18" s="131" t="s">
        <v>58</v>
      </c>
      <c r="G18" s="24">
        <v>0</v>
      </c>
      <c r="H18" s="131">
        <v>1.25</v>
      </c>
      <c r="I18" s="131">
        <v>1.25</v>
      </c>
      <c r="J18" s="131">
        <v>0</v>
      </c>
      <c r="K18" s="131">
        <v>0</v>
      </c>
      <c r="L18" s="131">
        <v>1.25</v>
      </c>
      <c r="M18" s="51">
        <f t="shared" si="5"/>
        <v>0</v>
      </c>
      <c r="N18" s="51">
        <f t="shared" si="6"/>
        <v>0</v>
      </c>
      <c r="O18" s="51">
        <f t="shared" si="7"/>
        <v>0</v>
      </c>
      <c r="P18" s="51">
        <f t="shared" si="8"/>
        <v>100</v>
      </c>
      <c r="Q18" s="51">
        <f t="shared" si="9"/>
        <v>31.25</v>
      </c>
      <c r="R18" s="51">
        <f t="shared" si="10"/>
        <v>6.25</v>
      </c>
      <c r="S18" s="51">
        <f t="shared" si="11"/>
        <v>62.5</v>
      </c>
      <c r="T18" s="51"/>
    </row>
    <row r="19" s="112" customFormat="1" ht="26" customHeight="1" spans="1:20">
      <c r="A19" s="133">
        <v>7</v>
      </c>
      <c r="B19" s="126" t="s">
        <v>26</v>
      </c>
      <c r="C19" s="126" t="s">
        <v>27</v>
      </c>
      <c r="D19" s="131" t="s">
        <v>28</v>
      </c>
      <c r="E19" s="132" t="s">
        <v>59</v>
      </c>
      <c r="F19" s="131" t="s">
        <v>60</v>
      </c>
      <c r="G19" s="24">
        <v>0</v>
      </c>
      <c r="H19" s="131">
        <v>4.44</v>
      </c>
      <c r="I19" s="131">
        <v>4.44</v>
      </c>
      <c r="J19" s="131">
        <v>0</v>
      </c>
      <c r="K19" s="131">
        <v>0</v>
      </c>
      <c r="L19" s="131">
        <v>4.44</v>
      </c>
      <c r="M19" s="51">
        <f t="shared" si="5"/>
        <v>0</v>
      </c>
      <c r="N19" s="51">
        <f t="shared" si="6"/>
        <v>0</v>
      </c>
      <c r="O19" s="51">
        <f t="shared" si="7"/>
        <v>0</v>
      </c>
      <c r="P19" s="51">
        <f t="shared" si="8"/>
        <v>355.2</v>
      </c>
      <c r="Q19" s="51">
        <f t="shared" si="9"/>
        <v>111</v>
      </c>
      <c r="R19" s="51">
        <f t="shared" si="10"/>
        <v>22.2</v>
      </c>
      <c r="S19" s="51">
        <f t="shared" si="11"/>
        <v>222</v>
      </c>
      <c r="T19" s="51"/>
    </row>
    <row r="20" s="112" customFormat="1" ht="26" customHeight="1" spans="1:20">
      <c r="A20" s="123">
        <v>8</v>
      </c>
      <c r="B20" s="126" t="s">
        <v>26</v>
      </c>
      <c r="C20" s="126" t="s">
        <v>27</v>
      </c>
      <c r="D20" s="131" t="s">
        <v>28</v>
      </c>
      <c r="E20" s="132" t="s">
        <v>61</v>
      </c>
      <c r="F20" s="131" t="s">
        <v>62</v>
      </c>
      <c r="G20" s="24">
        <v>0</v>
      </c>
      <c r="H20" s="131">
        <v>3.79</v>
      </c>
      <c r="I20" s="131">
        <v>3.79</v>
      </c>
      <c r="J20" s="131">
        <v>0</v>
      </c>
      <c r="K20" s="131">
        <v>0</v>
      </c>
      <c r="L20" s="131">
        <v>3.79</v>
      </c>
      <c r="M20" s="51">
        <f t="shared" si="5"/>
        <v>0</v>
      </c>
      <c r="N20" s="51">
        <f t="shared" si="6"/>
        <v>0</v>
      </c>
      <c r="O20" s="51">
        <f t="shared" si="7"/>
        <v>0</v>
      </c>
      <c r="P20" s="51">
        <f t="shared" si="8"/>
        <v>303.2</v>
      </c>
      <c r="Q20" s="51">
        <f t="shared" si="9"/>
        <v>94.75</v>
      </c>
      <c r="R20" s="51">
        <f t="shared" si="10"/>
        <v>18.95</v>
      </c>
      <c r="S20" s="51">
        <f t="shared" si="11"/>
        <v>189.5</v>
      </c>
      <c r="T20" s="51"/>
    </row>
    <row r="21" s="112" customFormat="1" ht="26" customHeight="1" spans="1:20">
      <c r="A21" s="123">
        <v>9</v>
      </c>
      <c r="B21" s="126" t="s">
        <v>26</v>
      </c>
      <c r="C21" s="126" t="s">
        <v>27</v>
      </c>
      <c r="D21" s="131" t="s">
        <v>63</v>
      </c>
      <c r="E21" s="132" t="s">
        <v>64</v>
      </c>
      <c r="F21" s="131" t="s">
        <v>65</v>
      </c>
      <c r="G21" s="24">
        <v>0</v>
      </c>
      <c r="H21" s="131">
        <v>1.96</v>
      </c>
      <c r="I21" s="131">
        <v>1.96</v>
      </c>
      <c r="J21" s="131">
        <v>0</v>
      </c>
      <c r="K21" s="131">
        <v>0</v>
      </c>
      <c r="L21" s="131">
        <v>1.96</v>
      </c>
      <c r="M21" s="51">
        <f t="shared" si="5"/>
        <v>0</v>
      </c>
      <c r="N21" s="51">
        <f t="shared" si="6"/>
        <v>0</v>
      </c>
      <c r="O21" s="51">
        <f t="shared" si="7"/>
        <v>0</v>
      </c>
      <c r="P21" s="51">
        <f t="shared" si="8"/>
        <v>156.8</v>
      </c>
      <c r="Q21" s="51">
        <f t="shared" si="9"/>
        <v>49</v>
      </c>
      <c r="R21" s="51">
        <f t="shared" si="10"/>
        <v>9.8</v>
      </c>
      <c r="S21" s="51">
        <f t="shared" si="11"/>
        <v>98</v>
      </c>
      <c r="T21" s="51"/>
    </row>
    <row r="22" s="112" customFormat="1" ht="26" customHeight="1" spans="1:20">
      <c r="A22" s="123">
        <v>10</v>
      </c>
      <c r="B22" s="126" t="s">
        <v>26</v>
      </c>
      <c r="C22" s="126" t="s">
        <v>27</v>
      </c>
      <c r="D22" s="131" t="s">
        <v>66</v>
      </c>
      <c r="E22" s="132" t="s">
        <v>67</v>
      </c>
      <c r="F22" s="131" t="s">
        <v>68</v>
      </c>
      <c r="G22" s="24">
        <v>0</v>
      </c>
      <c r="H22" s="131">
        <v>2.47</v>
      </c>
      <c r="I22" s="131">
        <v>2.47</v>
      </c>
      <c r="J22" s="131">
        <v>0</v>
      </c>
      <c r="K22" s="131">
        <v>0</v>
      </c>
      <c r="L22" s="131">
        <v>2.47</v>
      </c>
      <c r="M22" s="51">
        <f t="shared" si="5"/>
        <v>0</v>
      </c>
      <c r="N22" s="51">
        <f t="shared" si="6"/>
        <v>0</v>
      </c>
      <c r="O22" s="51">
        <f t="shared" si="7"/>
        <v>0</v>
      </c>
      <c r="P22" s="51">
        <f t="shared" si="8"/>
        <v>197.6</v>
      </c>
      <c r="Q22" s="51">
        <f t="shared" si="9"/>
        <v>61.75</v>
      </c>
      <c r="R22" s="51">
        <f t="shared" si="10"/>
        <v>12.35</v>
      </c>
      <c r="S22" s="51">
        <f t="shared" si="11"/>
        <v>123.5</v>
      </c>
      <c r="T22" s="51"/>
    </row>
    <row r="23" s="112" customFormat="1" ht="26" customHeight="1" spans="1:20">
      <c r="A23" s="123">
        <v>11</v>
      </c>
      <c r="B23" s="126" t="s">
        <v>26</v>
      </c>
      <c r="C23" s="126" t="s">
        <v>27</v>
      </c>
      <c r="D23" s="131" t="s">
        <v>66</v>
      </c>
      <c r="E23" s="132" t="s">
        <v>69</v>
      </c>
      <c r="F23" s="131" t="s">
        <v>70</v>
      </c>
      <c r="G23" s="24">
        <v>0</v>
      </c>
      <c r="H23" s="131">
        <v>1.1</v>
      </c>
      <c r="I23" s="131">
        <v>1.1</v>
      </c>
      <c r="J23" s="131">
        <v>0</v>
      </c>
      <c r="K23" s="131">
        <v>0</v>
      </c>
      <c r="L23" s="131">
        <v>1.1</v>
      </c>
      <c r="M23" s="51">
        <f t="shared" si="5"/>
        <v>0</v>
      </c>
      <c r="N23" s="51">
        <f t="shared" si="6"/>
        <v>0</v>
      </c>
      <c r="O23" s="51">
        <f t="shared" si="7"/>
        <v>0</v>
      </c>
      <c r="P23" s="51">
        <f t="shared" si="8"/>
        <v>88</v>
      </c>
      <c r="Q23" s="51">
        <f t="shared" si="9"/>
        <v>27.5</v>
      </c>
      <c r="R23" s="51">
        <f t="shared" si="10"/>
        <v>5.5</v>
      </c>
      <c r="S23" s="51">
        <f t="shared" si="11"/>
        <v>55</v>
      </c>
      <c r="T23" s="51"/>
    </row>
    <row r="24" s="112" customFormat="1" ht="26" customHeight="1" spans="1:20">
      <c r="A24" s="123">
        <v>12</v>
      </c>
      <c r="B24" s="126" t="s">
        <v>26</v>
      </c>
      <c r="C24" s="126" t="s">
        <v>27</v>
      </c>
      <c r="D24" s="131" t="s">
        <v>53</v>
      </c>
      <c r="E24" s="132" t="s">
        <v>71</v>
      </c>
      <c r="F24" s="131" t="s">
        <v>72</v>
      </c>
      <c r="G24" s="24">
        <v>0</v>
      </c>
      <c r="H24" s="131">
        <v>1.053</v>
      </c>
      <c r="I24" s="131">
        <v>1.053</v>
      </c>
      <c r="J24" s="131">
        <v>0</v>
      </c>
      <c r="K24" s="131">
        <v>0</v>
      </c>
      <c r="L24" s="131">
        <v>1.053</v>
      </c>
      <c r="M24" s="51">
        <f t="shared" si="5"/>
        <v>0</v>
      </c>
      <c r="N24" s="51">
        <f t="shared" si="6"/>
        <v>0</v>
      </c>
      <c r="O24" s="51">
        <f t="shared" si="7"/>
        <v>0</v>
      </c>
      <c r="P24" s="51">
        <f t="shared" si="8"/>
        <v>84.24</v>
      </c>
      <c r="Q24" s="51">
        <f t="shared" si="9"/>
        <v>26.325</v>
      </c>
      <c r="R24" s="51">
        <f t="shared" si="10"/>
        <v>5.265</v>
      </c>
      <c r="S24" s="51">
        <f t="shared" si="11"/>
        <v>52.65</v>
      </c>
      <c r="T24" s="51"/>
    </row>
    <row r="25" s="112" customFormat="1" ht="12" spans="5:5">
      <c r="E25" s="134"/>
    </row>
    <row r="26" s="112" customFormat="1" ht="12" spans="5:5">
      <c r="E26" s="134"/>
    </row>
    <row r="27" s="112" customFormat="1" ht="12" spans="5:5">
      <c r="E27" s="134"/>
    </row>
    <row r="28" s="112" customFormat="1" ht="12" spans="5:5">
      <c r="E28" s="134"/>
    </row>
  </sheetData>
  <mergeCells count="24">
    <mergeCell ref="A1:T1"/>
    <mergeCell ref="A2:F2"/>
    <mergeCell ref="Q2:S2"/>
    <mergeCell ref="G3:H3"/>
    <mergeCell ref="J3:K3"/>
    <mergeCell ref="M3:N3"/>
    <mergeCell ref="A5:E5"/>
    <mergeCell ref="A6:E6"/>
    <mergeCell ref="A9:E9"/>
    <mergeCell ref="A12:E12"/>
    <mergeCell ref="A3:A4"/>
    <mergeCell ref="B3:B4"/>
    <mergeCell ref="C3:C4"/>
    <mergeCell ref="D3:D4"/>
    <mergeCell ref="E3:E4"/>
    <mergeCell ref="F3:F4"/>
    <mergeCell ref="I3:I4"/>
    <mergeCell ref="L3:L4"/>
    <mergeCell ref="O3:O4"/>
    <mergeCell ref="P3:P4"/>
    <mergeCell ref="Q3:Q4"/>
    <mergeCell ref="R3:R4"/>
    <mergeCell ref="S3:S4"/>
    <mergeCell ref="T3:T4"/>
  </mergeCells>
  <pageMargins left="0.75" right="0.75" top="1" bottom="1" header="0.5" footer="0.5"/>
  <pageSetup paperSize="9" scale="7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7"/>
  <sheetViews>
    <sheetView workbookViewId="0">
      <selection activeCell="Q20" sqref="Q20"/>
    </sheetView>
  </sheetViews>
  <sheetFormatPr defaultColWidth="8.875" defaultRowHeight="13.5"/>
  <cols>
    <col min="1" max="1" width="4" style="53" customWidth="1"/>
    <col min="2" max="2" width="7.375" style="53" customWidth="1"/>
    <col min="3" max="3" width="12.875" style="53" customWidth="1"/>
    <col min="4" max="4" width="12.25" style="53" customWidth="1"/>
    <col min="5" max="5" width="15.875" style="53" customWidth="1"/>
    <col min="6" max="6" width="7.875" style="53" customWidth="1"/>
    <col min="7" max="7" width="9.5" style="57" customWidth="1"/>
    <col min="8" max="9" width="6.875" style="53" customWidth="1"/>
    <col min="10" max="10" width="7.875" style="53" customWidth="1"/>
    <col min="11" max="12" width="8.875" style="53" customWidth="1"/>
    <col min="13" max="13" width="6.875" style="53" customWidth="1"/>
    <col min="14" max="14" width="9.875" style="58" customWidth="1"/>
    <col min="15" max="17" width="9.875" style="53" customWidth="1"/>
    <col min="18" max="18" width="8.875" style="55"/>
    <col min="19" max="32" width="8.875" style="53"/>
    <col min="33" max="16384" width="11.625" style="53"/>
  </cols>
  <sheetData>
    <row r="1" s="52" customFormat="1" ht="42.95" customHeight="1" spans="1:18">
      <c r="A1" s="59" t="s">
        <v>73</v>
      </c>
      <c r="B1" s="59"/>
      <c r="C1" s="59"/>
      <c r="D1" s="59"/>
      <c r="E1" s="59"/>
      <c r="F1" s="59"/>
      <c r="G1" s="60"/>
      <c r="H1" s="59"/>
      <c r="I1" s="59"/>
      <c r="J1" s="59"/>
      <c r="K1" s="59"/>
      <c r="L1" s="59"/>
      <c r="M1" s="59"/>
      <c r="N1" s="82"/>
      <c r="O1" s="59"/>
      <c r="P1" s="59"/>
      <c r="Q1" s="59"/>
      <c r="R1" s="91"/>
    </row>
    <row r="2" s="52" customFormat="1" ht="21.95" customHeight="1" spans="1:18">
      <c r="A2" s="61" t="s">
        <v>1</v>
      </c>
      <c r="B2" s="61"/>
      <c r="C2" s="61"/>
      <c r="D2" s="61"/>
      <c r="E2" s="61"/>
      <c r="F2" s="62"/>
      <c r="G2" s="63"/>
      <c r="H2" s="62"/>
      <c r="I2" s="62"/>
      <c r="J2" s="62"/>
      <c r="K2" s="62"/>
      <c r="L2" s="62"/>
      <c r="M2" s="62"/>
      <c r="N2" s="83" t="s">
        <v>2</v>
      </c>
      <c r="O2" s="83"/>
      <c r="P2" s="83"/>
      <c r="Q2" s="83"/>
      <c r="R2" s="91"/>
    </row>
    <row r="3" s="53" customFormat="1" ht="17.1" customHeight="1" spans="1:18">
      <c r="A3" s="64" t="s">
        <v>3</v>
      </c>
      <c r="B3" s="64" t="s">
        <v>74</v>
      </c>
      <c r="C3" s="65" t="s">
        <v>75</v>
      </c>
      <c r="D3" s="64" t="s">
        <v>8</v>
      </c>
      <c r="E3" s="64" t="s">
        <v>76</v>
      </c>
      <c r="F3" s="66" t="s">
        <v>77</v>
      </c>
      <c r="G3" s="64" t="s">
        <v>78</v>
      </c>
      <c r="H3" s="64" t="s">
        <v>79</v>
      </c>
      <c r="I3" s="64"/>
      <c r="J3" s="64"/>
      <c r="K3" s="64"/>
      <c r="L3" s="64"/>
      <c r="M3" s="64"/>
      <c r="N3" s="84" t="s">
        <v>80</v>
      </c>
      <c r="O3" s="65"/>
      <c r="P3" s="64"/>
      <c r="Q3" s="64"/>
      <c r="R3" s="64" t="s">
        <v>19</v>
      </c>
    </row>
    <row r="4" s="53" customFormat="1" ht="30.95" customHeight="1" spans="1:18">
      <c r="A4" s="64"/>
      <c r="B4" s="64"/>
      <c r="C4" s="67"/>
      <c r="D4" s="64"/>
      <c r="E4" s="64"/>
      <c r="F4" s="66"/>
      <c r="G4" s="64"/>
      <c r="H4" s="64" t="s">
        <v>81</v>
      </c>
      <c r="I4" s="64" t="s">
        <v>82</v>
      </c>
      <c r="J4" s="64" t="s">
        <v>83</v>
      </c>
      <c r="K4" s="64" t="s">
        <v>84</v>
      </c>
      <c r="L4" s="64" t="s">
        <v>85</v>
      </c>
      <c r="M4" s="64" t="s">
        <v>86</v>
      </c>
      <c r="N4" s="85" t="s">
        <v>87</v>
      </c>
      <c r="O4" s="64" t="s">
        <v>88</v>
      </c>
      <c r="P4" s="86" t="s">
        <v>89</v>
      </c>
      <c r="Q4" s="64" t="s">
        <v>90</v>
      </c>
      <c r="R4" s="64"/>
    </row>
    <row r="5" s="54" customFormat="1" ht="21" customHeight="1" spans="1:18">
      <c r="A5" s="68" t="s">
        <v>91</v>
      </c>
      <c r="B5" s="69"/>
      <c r="C5" s="69"/>
      <c r="D5" s="70"/>
      <c r="E5" s="71"/>
      <c r="F5" s="72">
        <f t="shared" ref="F5:Q5" si="0">SUM(F6:F206)</f>
        <v>156.071</v>
      </c>
      <c r="G5" s="72">
        <f t="shared" si="0"/>
        <v>3121.36</v>
      </c>
      <c r="H5" s="72">
        <f t="shared" si="0"/>
        <v>606</v>
      </c>
      <c r="I5" s="72">
        <f t="shared" si="0"/>
        <v>1597.64</v>
      </c>
      <c r="J5" s="72">
        <f t="shared" si="0"/>
        <v>99160</v>
      </c>
      <c r="K5" s="72">
        <f t="shared" si="0"/>
        <v>0</v>
      </c>
      <c r="L5" s="72">
        <f t="shared" si="0"/>
        <v>44718.41</v>
      </c>
      <c r="M5" s="72">
        <f t="shared" si="0"/>
        <v>1364</v>
      </c>
      <c r="N5" s="72">
        <f t="shared" si="0"/>
        <v>3121.42</v>
      </c>
      <c r="O5" s="72">
        <f t="shared" si="0"/>
        <v>936.425999999999</v>
      </c>
      <c r="P5" s="72">
        <f t="shared" si="0"/>
        <v>468.213</v>
      </c>
      <c r="Q5" s="72">
        <f t="shared" si="0"/>
        <v>1716.781</v>
      </c>
      <c r="R5" s="71"/>
    </row>
    <row r="6" s="53" customFormat="1" ht="21" customHeight="1" spans="1:18">
      <c r="A6" s="73">
        <v>1</v>
      </c>
      <c r="B6" s="74" t="s">
        <v>27</v>
      </c>
      <c r="C6" s="75" t="s">
        <v>35</v>
      </c>
      <c r="D6" s="75" t="s">
        <v>92</v>
      </c>
      <c r="E6" s="75" t="s">
        <v>93</v>
      </c>
      <c r="F6" s="76">
        <v>0.26</v>
      </c>
      <c r="G6" s="76">
        <v>5.2</v>
      </c>
      <c r="H6" s="77">
        <v>1</v>
      </c>
      <c r="I6" s="77">
        <v>4</v>
      </c>
      <c r="J6" s="77">
        <v>156</v>
      </c>
      <c r="K6" s="87"/>
      <c r="L6" s="87">
        <v>351.3</v>
      </c>
      <c r="M6" s="77">
        <v>3</v>
      </c>
      <c r="N6" s="88">
        <f t="shared" ref="N6:N36" si="1">O6+P6+Q6</f>
        <v>5.2</v>
      </c>
      <c r="O6" s="89">
        <f t="shared" ref="O6:O69" si="2">F6*6</f>
        <v>1.56</v>
      </c>
      <c r="P6" s="90">
        <f t="shared" ref="P6:P69" si="3">F6*3</f>
        <v>0.78</v>
      </c>
      <c r="Q6" s="90">
        <f t="shared" ref="Q6:Q69" si="4">F6*11</f>
        <v>2.86</v>
      </c>
      <c r="R6" s="80" t="s">
        <v>94</v>
      </c>
    </row>
    <row r="7" s="53" customFormat="1" ht="21" customHeight="1" spans="1:18">
      <c r="A7" s="73">
        <v>2</v>
      </c>
      <c r="B7" s="74" t="s">
        <v>27</v>
      </c>
      <c r="C7" s="75" t="s">
        <v>35</v>
      </c>
      <c r="D7" s="75" t="s">
        <v>95</v>
      </c>
      <c r="E7" s="75" t="s">
        <v>96</v>
      </c>
      <c r="F7" s="76">
        <v>0.2</v>
      </c>
      <c r="G7" s="76">
        <v>4</v>
      </c>
      <c r="H7" s="77">
        <v>1</v>
      </c>
      <c r="I7" s="77">
        <v>4</v>
      </c>
      <c r="J7" s="77">
        <v>120</v>
      </c>
      <c r="K7" s="87"/>
      <c r="L7" s="87">
        <v>147.6</v>
      </c>
      <c r="M7" s="77">
        <v>2</v>
      </c>
      <c r="N7" s="88">
        <f t="shared" si="1"/>
        <v>4</v>
      </c>
      <c r="O7" s="89">
        <f t="shared" si="2"/>
        <v>1.2</v>
      </c>
      <c r="P7" s="90">
        <f t="shared" si="3"/>
        <v>0.6</v>
      </c>
      <c r="Q7" s="90">
        <f t="shared" si="4"/>
        <v>2.2</v>
      </c>
      <c r="R7" s="80" t="s">
        <v>94</v>
      </c>
    </row>
    <row r="8" s="53" customFormat="1" ht="21" customHeight="1" spans="1:18">
      <c r="A8" s="73">
        <v>3</v>
      </c>
      <c r="B8" s="74" t="s">
        <v>27</v>
      </c>
      <c r="C8" s="75" t="s">
        <v>35</v>
      </c>
      <c r="D8" s="75" t="s">
        <v>97</v>
      </c>
      <c r="E8" s="75" t="s">
        <v>98</v>
      </c>
      <c r="F8" s="76">
        <v>0.2</v>
      </c>
      <c r="G8" s="76">
        <v>4</v>
      </c>
      <c r="H8" s="77">
        <v>1</v>
      </c>
      <c r="I8" s="77">
        <v>4</v>
      </c>
      <c r="J8" s="77">
        <v>120</v>
      </c>
      <c r="K8" s="87"/>
      <c r="L8" s="87">
        <v>102.9</v>
      </c>
      <c r="M8" s="77">
        <v>2</v>
      </c>
      <c r="N8" s="88">
        <f t="shared" si="1"/>
        <v>4</v>
      </c>
      <c r="O8" s="89">
        <f t="shared" si="2"/>
        <v>1.2</v>
      </c>
      <c r="P8" s="90">
        <f t="shared" si="3"/>
        <v>0.6</v>
      </c>
      <c r="Q8" s="90">
        <f t="shared" si="4"/>
        <v>2.2</v>
      </c>
      <c r="R8" s="80" t="s">
        <v>94</v>
      </c>
    </row>
    <row r="9" s="53" customFormat="1" ht="21" customHeight="1" spans="1:18">
      <c r="A9" s="73">
        <v>4</v>
      </c>
      <c r="B9" s="74" t="s">
        <v>27</v>
      </c>
      <c r="C9" s="75" t="s">
        <v>35</v>
      </c>
      <c r="D9" s="75" t="s">
        <v>99</v>
      </c>
      <c r="E9" s="75" t="s">
        <v>100</v>
      </c>
      <c r="F9" s="76">
        <v>1.02</v>
      </c>
      <c r="G9" s="76">
        <v>20.34</v>
      </c>
      <c r="H9" s="77">
        <v>5</v>
      </c>
      <c r="I9" s="77">
        <v>8</v>
      </c>
      <c r="J9" s="77">
        <v>610</v>
      </c>
      <c r="K9" s="87"/>
      <c r="L9" s="87">
        <v>560.1</v>
      </c>
      <c r="M9" s="77">
        <v>10</v>
      </c>
      <c r="N9" s="88">
        <f t="shared" si="1"/>
        <v>20.4</v>
      </c>
      <c r="O9" s="89">
        <f t="shared" si="2"/>
        <v>6.12</v>
      </c>
      <c r="P9" s="90">
        <f t="shared" si="3"/>
        <v>3.06</v>
      </c>
      <c r="Q9" s="90">
        <f t="shared" si="4"/>
        <v>11.22</v>
      </c>
      <c r="R9" s="80" t="s">
        <v>94</v>
      </c>
    </row>
    <row r="10" s="53" customFormat="1" ht="21" customHeight="1" spans="1:18">
      <c r="A10" s="73">
        <v>5</v>
      </c>
      <c r="B10" s="74" t="s">
        <v>27</v>
      </c>
      <c r="C10" s="75" t="s">
        <v>35</v>
      </c>
      <c r="D10" s="75" t="s">
        <v>101</v>
      </c>
      <c r="E10" s="75" t="s">
        <v>102</v>
      </c>
      <c r="F10" s="76">
        <v>0.58</v>
      </c>
      <c r="G10" s="76">
        <v>11.6</v>
      </c>
      <c r="H10" s="77">
        <v>3</v>
      </c>
      <c r="I10" s="77">
        <v>4</v>
      </c>
      <c r="J10" s="77">
        <v>348</v>
      </c>
      <c r="K10" s="87"/>
      <c r="L10" s="87">
        <v>342.6</v>
      </c>
      <c r="M10" s="77">
        <v>6</v>
      </c>
      <c r="N10" s="88">
        <f t="shared" si="1"/>
        <v>11.6</v>
      </c>
      <c r="O10" s="89">
        <f t="shared" si="2"/>
        <v>3.48</v>
      </c>
      <c r="P10" s="90">
        <f t="shared" si="3"/>
        <v>1.74</v>
      </c>
      <c r="Q10" s="90">
        <f t="shared" si="4"/>
        <v>6.38</v>
      </c>
      <c r="R10" s="80" t="s">
        <v>94</v>
      </c>
    </row>
    <row r="11" s="53" customFormat="1" ht="21" customHeight="1" spans="1:18">
      <c r="A11" s="73">
        <v>6</v>
      </c>
      <c r="B11" s="78" t="s">
        <v>27</v>
      </c>
      <c r="C11" s="79" t="s">
        <v>35</v>
      </c>
      <c r="D11" s="79" t="s">
        <v>103</v>
      </c>
      <c r="E11" s="75" t="s">
        <v>104</v>
      </c>
      <c r="F11" s="76">
        <v>0.42</v>
      </c>
      <c r="G11" s="76">
        <v>8.4</v>
      </c>
      <c r="H11" s="77">
        <v>2</v>
      </c>
      <c r="I11" s="77">
        <v>4</v>
      </c>
      <c r="J11" s="77">
        <v>252</v>
      </c>
      <c r="K11" s="87"/>
      <c r="L11" s="87">
        <v>126</v>
      </c>
      <c r="M11" s="77">
        <v>4</v>
      </c>
      <c r="N11" s="88">
        <f t="shared" si="1"/>
        <v>8.4</v>
      </c>
      <c r="O11" s="89">
        <f t="shared" si="2"/>
        <v>2.52</v>
      </c>
      <c r="P11" s="90">
        <f t="shared" si="3"/>
        <v>1.26</v>
      </c>
      <c r="Q11" s="90">
        <f t="shared" si="4"/>
        <v>4.62</v>
      </c>
      <c r="R11" s="80" t="s">
        <v>94</v>
      </c>
    </row>
    <row r="12" s="53" customFormat="1" ht="21" customHeight="1" spans="1:18">
      <c r="A12" s="73">
        <v>7</v>
      </c>
      <c r="B12" s="74" t="s">
        <v>27</v>
      </c>
      <c r="C12" s="75" t="s">
        <v>35</v>
      </c>
      <c r="D12" s="75" t="s">
        <v>105</v>
      </c>
      <c r="E12" s="75" t="s">
        <v>106</v>
      </c>
      <c r="F12" s="76">
        <v>0.58</v>
      </c>
      <c r="G12" s="76">
        <v>11.6</v>
      </c>
      <c r="H12" s="77">
        <v>3</v>
      </c>
      <c r="I12" s="77">
        <v>4</v>
      </c>
      <c r="J12" s="77">
        <v>348</v>
      </c>
      <c r="K12" s="87"/>
      <c r="L12" s="87">
        <v>423</v>
      </c>
      <c r="M12" s="77">
        <v>6</v>
      </c>
      <c r="N12" s="88">
        <f t="shared" si="1"/>
        <v>11.6</v>
      </c>
      <c r="O12" s="89">
        <f t="shared" si="2"/>
        <v>3.48</v>
      </c>
      <c r="P12" s="90">
        <f t="shared" si="3"/>
        <v>1.74</v>
      </c>
      <c r="Q12" s="90">
        <f t="shared" si="4"/>
        <v>6.38</v>
      </c>
      <c r="R12" s="80" t="s">
        <v>94</v>
      </c>
    </row>
    <row r="13" s="53" customFormat="1" ht="21" customHeight="1" spans="1:18">
      <c r="A13" s="73">
        <v>8</v>
      </c>
      <c r="B13" s="74" t="s">
        <v>27</v>
      </c>
      <c r="C13" s="75" t="s">
        <v>35</v>
      </c>
      <c r="D13" s="75" t="s">
        <v>107</v>
      </c>
      <c r="E13" s="75" t="s">
        <v>108</v>
      </c>
      <c r="F13" s="76">
        <v>0.21</v>
      </c>
      <c r="G13" s="76">
        <v>4.2</v>
      </c>
      <c r="H13" s="77">
        <v>1</v>
      </c>
      <c r="I13" s="77">
        <v>4</v>
      </c>
      <c r="J13" s="77">
        <v>126</v>
      </c>
      <c r="K13" s="87"/>
      <c r="L13" s="87">
        <v>308.4</v>
      </c>
      <c r="M13" s="77">
        <v>2</v>
      </c>
      <c r="N13" s="88">
        <f t="shared" si="1"/>
        <v>4.2</v>
      </c>
      <c r="O13" s="89">
        <f t="shared" si="2"/>
        <v>1.26</v>
      </c>
      <c r="P13" s="90">
        <f t="shared" si="3"/>
        <v>0.63</v>
      </c>
      <c r="Q13" s="90">
        <f t="shared" si="4"/>
        <v>2.31</v>
      </c>
      <c r="R13" s="80" t="s">
        <v>94</v>
      </c>
    </row>
    <row r="14" s="53" customFormat="1" ht="21" customHeight="1" spans="1:18">
      <c r="A14" s="73">
        <v>9</v>
      </c>
      <c r="B14" s="74" t="s">
        <v>27</v>
      </c>
      <c r="C14" s="75" t="s">
        <v>35</v>
      </c>
      <c r="D14" s="75" t="s">
        <v>109</v>
      </c>
      <c r="E14" s="75" t="s">
        <v>110</v>
      </c>
      <c r="F14" s="76">
        <v>0.07</v>
      </c>
      <c r="G14" s="76">
        <v>1.4</v>
      </c>
      <c r="H14" s="77">
        <v>0</v>
      </c>
      <c r="I14" s="77">
        <v>4</v>
      </c>
      <c r="J14" s="77">
        <v>42</v>
      </c>
      <c r="K14" s="87"/>
      <c r="L14" s="87">
        <v>223.5</v>
      </c>
      <c r="M14" s="77">
        <v>1</v>
      </c>
      <c r="N14" s="88">
        <f t="shared" si="1"/>
        <v>1.4</v>
      </c>
      <c r="O14" s="89">
        <f t="shared" si="2"/>
        <v>0.42</v>
      </c>
      <c r="P14" s="90">
        <f t="shared" si="3"/>
        <v>0.21</v>
      </c>
      <c r="Q14" s="90">
        <f t="shared" si="4"/>
        <v>0.77</v>
      </c>
      <c r="R14" s="80" t="s">
        <v>94</v>
      </c>
    </row>
    <row r="15" s="53" customFormat="1" ht="21" customHeight="1" spans="1:18">
      <c r="A15" s="73">
        <v>10</v>
      </c>
      <c r="B15" s="74" t="s">
        <v>27</v>
      </c>
      <c r="C15" s="75" t="s">
        <v>35</v>
      </c>
      <c r="D15" s="75" t="s">
        <v>111</v>
      </c>
      <c r="E15" s="75" t="s">
        <v>112</v>
      </c>
      <c r="F15" s="76">
        <v>0.08</v>
      </c>
      <c r="G15" s="76">
        <v>1.6</v>
      </c>
      <c r="H15" s="77">
        <v>0</v>
      </c>
      <c r="I15" s="77">
        <v>4</v>
      </c>
      <c r="J15" s="77">
        <v>48</v>
      </c>
      <c r="K15" s="87"/>
      <c r="L15" s="87">
        <v>99.9</v>
      </c>
      <c r="M15" s="77">
        <v>1</v>
      </c>
      <c r="N15" s="88">
        <f t="shared" si="1"/>
        <v>1.6</v>
      </c>
      <c r="O15" s="89">
        <f t="shared" si="2"/>
        <v>0.48</v>
      </c>
      <c r="P15" s="90">
        <f t="shared" si="3"/>
        <v>0.24</v>
      </c>
      <c r="Q15" s="90">
        <f t="shared" si="4"/>
        <v>0.88</v>
      </c>
      <c r="R15" s="80" t="s">
        <v>94</v>
      </c>
    </row>
    <row r="16" s="53" customFormat="1" ht="21" customHeight="1" spans="1:18">
      <c r="A16" s="73">
        <v>11</v>
      </c>
      <c r="B16" s="74" t="s">
        <v>27</v>
      </c>
      <c r="C16" s="75" t="s">
        <v>35</v>
      </c>
      <c r="D16" s="75" t="s">
        <v>113</v>
      </c>
      <c r="E16" s="75" t="s">
        <v>114</v>
      </c>
      <c r="F16" s="76">
        <v>0.04</v>
      </c>
      <c r="G16" s="76">
        <v>0.8</v>
      </c>
      <c r="H16" s="77">
        <v>0</v>
      </c>
      <c r="I16" s="77">
        <v>4</v>
      </c>
      <c r="J16" s="77">
        <v>24</v>
      </c>
      <c r="K16" s="87"/>
      <c r="L16" s="87">
        <v>69.3</v>
      </c>
      <c r="M16" s="77">
        <v>1</v>
      </c>
      <c r="N16" s="88">
        <f t="shared" si="1"/>
        <v>0.8</v>
      </c>
      <c r="O16" s="89">
        <f t="shared" si="2"/>
        <v>0.24</v>
      </c>
      <c r="P16" s="90">
        <f t="shared" si="3"/>
        <v>0.12</v>
      </c>
      <c r="Q16" s="90">
        <f t="shared" si="4"/>
        <v>0.44</v>
      </c>
      <c r="R16" s="80" t="s">
        <v>94</v>
      </c>
    </row>
    <row r="17" s="53" customFormat="1" ht="21" customHeight="1" spans="1:18">
      <c r="A17" s="73">
        <v>12</v>
      </c>
      <c r="B17" s="74" t="s">
        <v>27</v>
      </c>
      <c r="C17" s="75" t="s">
        <v>35</v>
      </c>
      <c r="D17" s="75" t="s">
        <v>115</v>
      </c>
      <c r="E17" s="75" t="s">
        <v>116</v>
      </c>
      <c r="F17" s="76">
        <v>0.1</v>
      </c>
      <c r="G17" s="76">
        <v>2</v>
      </c>
      <c r="H17" s="77">
        <v>1</v>
      </c>
      <c r="I17" s="77">
        <v>4</v>
      </c>
      <c r="J17" s="77">
        <v>60</v>
      </c>
      <c r="K17" s="87"/>
      <c r="L17" s="87">
        <v>450.9</v>
      </c>
      <c r="M17" s="77">
        <v>1</v>
      </c>
      <c r="N17" s="88">
        <f t="shared" si="1"/>
        <v>2</v>
      </c>
      <c r="O17" s="89">
        <f t="shared" si="2"/>
        <v>0.6</v>
      </c>
      <c r="P17" s="90">
        <f t="shared" si="3"/>
        <v>0.3</v>
      </c>
      <c r="Q17" s="90">
        <f t="shared" si="4"/>
        <v>1.1</v>
      </c>
      <c r="R17" s="80" t="s">
        <v>94</v>
      </c>
    </row>
    <row r="18" s="53" customFormat="1" ht="21" customHeight="1" spans="1:18">
      <c r="A18" s="73">
        <v>13</v>
      </c>
      <c r="B18" s="74" t="s">
        <v>27</v>
      </c>
      <c r="C18" s="75" t="s">
        <v>56</v>
      </c>
      <c r="D18" s="75" t="s">
        <v>117</v>
      </c>
      <c r="E18" s="80" t="s">
        <v>118</v>
      </c>
      <c r="F18" s="76">
        <v>0.07</v>
      </c>
      <c r="G18" s="76">
        <v>1.4</v>
      </c>
      <c r="H18" s="77">
        <v>0</v>
      </c>
      <c r="I18" s="77">
        <v>4</v>
      </c>
      <c r="J18" s="77">
        <v>42</v>
      </c>
      <c r="K18" s="87"/>
      <c r="L18" s="87">
        <v>361.2</v>
      </c>
      <c r="M18" s="77">
        <v>1</v>
      </c>
      <c r="N18" s="88">
        <f t="shared" si="1"/>
        <v>1.4</v>
      </c>
      <c r="O18" s="89">
        <f t="shared" si="2"/>
        <v>0.42</v>
      </c>
      <c r="P18" s="90">
        <f t="shared" si="3"/>
        <v>0.21</v>
      </c>
      <c r="Q18" s="90">
        <f t="shared" si="4"/>
        <v>0.77</v>
      </c>
      <c r="R18" s="80" t="s">
        <v>94</v>
      </c>
    </row>
    <row r="19" s="53" customFormat="1" ht="21" customHeight="1" spans="1:18">
      <c r="A19" s="73">
        <v>14</v>
      </c>
      <c r="B19" s="74" t="s">
        <v>27</v>
      </c>
      <c r="C19" s="75" t="s">
        <v>56</v>
      </c>
      <c r="D19" s="75" t="s">
        <v>119</v>
      </c>
      <c r="E19" s="80" t="s">
        <v>120</v>
      </c>
      <c r="F19" s="76">
        <v>1.18</v>
      </c>
      <c r="G19" s="76">
        <v>23.6</v>
      </c>
      <c r="H19" s="77">
        <v>6</v>
      </c>
      <c r="I19" s="77">
        <v>8</v>
      </c>
      <c r="J19" s="77">
        <v>708</v>
      </c>
      <c r="K19" s="87"/>
      <c r="L19" s="87">
        <v>478.8</v>
      </c>
      <c r="M19" s="77">
        <v>12</v>
      </c>
      <c r="N19" s="88">
        <f t="shared" si="1"/>
        <v>23.6</v>
      </c>
      <c r="O19" s="89">
        <f t="shared" si="2"/>
        <v>7.08</v>
      </c>
      <c r="P19" s="90">
        <f t="shared" si="3"/>
        <v>3.54</v>
      </c>
      <c r="Q19" s="90">
        <f t="shared" si="4"/>
        <v>12.98</v>
      </c>
      <c r="R19" s="80" t="s">
        <v>94</v>
      </c>
    </row>
    <row r="20" s="53" customFormat="1" ht="21" customHeight="1" spans="1:18">
      <c r="A20" s="73">
        <v>15</v>
      </c>
      <c r="B20" s="74" t="s">
        <v>27</v>
      </c>
      <c r="C20" s="75" t="s">
        <v>56</v>
      </c>
      <c r="D20" s="75" t="s">
        <v>121</v>
      </c>
      <c r="E20" s="80" t="s">
        <v>122</v>
      </c>
      <c r="F20" s="76">
        <v>0.49</v>
      </c>
      <c r="G20" s="76">
        <v>9.8</v>
      </c>
      <c r="H20" s="77">
        <v>2</v>
      </c>
      <c r="I20" s="77">
        <v>8</v>
      </c>
      <c r="J20" s="77">
        <v>294</v>
      </c>
      <c r="K20" s="87"/>
      <c r="L20" s="87">
        <v>362.1</v>
      </c>
      <c r="M20" s="77">
        <v>5</v>
      </c>
      <c r="N20" s="88">
        <f t="shared" si="1"/>
        <v>9.8</v>
      </c>
      <c r="O20" s="89">
        <f t="shared" si="2"/>
        <v>2.94</v>
      </c>
      <c r="P20" s="90">
        <f t="shared" si="3"/>
        <v>1.47</v>
      </c>
      <c r="Q20" s="90">
        <f t="shared" si="4"/>
        <v>5.39</v>
      </c>
      <c r="R20" s="80" t="s">
        <v>94</v>
      </c>
    </row>
    <row r="21" s="53" customFormat="1" ht="21" customHeight="1" spans="1:18">
      <c r="A21" s="73">
        <v>16</v>
      </c>
      <c r="B21" s="74" t="s">
        <v>27</v>
      </c>
      <c r="C21" s="75" t="s">
        <v>56</v>
      </c>
      <c r="D21" s="75" t="s">
        <v>123</v>
      </c>
      <c r="E21" s="80" t="s">
        <v>124</v>
      </c>
      <c r="F21" s="76">
        <v>0.11</v>
      </c>
      <c r="G21" s="76">
        <v>2.2</v>
      </c>
      <c r="H21" s="77">
        <v>1</v>
      </c>
      <c r="I21" s="77">
        <v>4</v>
      </c>
      <c r="J21" s="77">
        <v>66</v>
      </c>
      <c r="K21" s="87"/>
      <c r="L21" s="87">
        <v>172.2</v>
      </c>
      <c r="M21" s="77">
        <v>1</v>
      </c>
      <c r="N21" s="88">
        <f t="shared" si="1"/>
        <v>2.2</v>
      </c>
      <c r="O21" s="89">
        <f t="shared" si="2"/>
        <v>0.66</v>
      </c>
      <c r="P21" s="90">
        <f t="shared" si="3"/>
        <v>0.33</v>
      </c>
      <c r="Q21" s="90">
        <f t="shared" si="4"/>
        <v>1.21</v>
      </c>
      <c r="R21" s="80" t="s">
        <v>94</v>
      </c>
    </row>
    <row r="22" s="53" customFormat="1" ht="21" customHeight="1" spans="1:18">
      <c r="A22" s="73">
        <v>17</v>
      </c>
      <c r="B22" s="74" t="s">
        <v>27</v>
      </c>
      <c r="C22" s="75" t="s">
        <v>56</v>
      </c>
      <c r="D22" s="75" t="s">
        <v>125</v>
      </c>
      <c r="E22" s="80" t="s">
        <v>126</v>
      </c>
      <c r="F22" s="76">
        <v>0.54</v>
      </c>
      <c r="G22" s="76">
        <v>10.8</v>
      </c>
      <c r="H22" s="77">
        <v>3</v>
      </c>
      <c r="I22" s="77">
        <v>8</v>
      </c>
      <c r="J22" s="77">
        <v>324</v>
      </c>
      <c r="K22" s="87"/>
      <c r="L22" s="87">
        <v>251.4</v>
      </c>
      <c r="M22" s="77">
        <v>5</v>
      </c>
      <c r="N22" s="88">
        <f t="shared" si="1"/>
        <v>10.8</v>
      </c>
      <c r="O22" s="89">
        <f t="shared" si="2"/>
        <v>3.24</v>
      </c>
      <c r="P22" s="90">
        <f t="shared" si="3"/>
        <v>1.62</v>
      </c>
      <c r="Q22" s="90">
        <f t="shared" si="4"/>
        <v>5.94</v>
      </c>
      <c r="R22" s="80" t="s">
        <v>94</v>
      </c>
    </row>
    <row r="23" s="53" customFormat="1" ht="21" customHeight="1" spans="1:18">
      <c r="A23" s="73">
        <v>18</v>
      </c>
      <c r="B23" s="74" t="s">
        <v>27</v>
      </c>
      <c r="C23" s="75" t="s">
        <v>56</v>
      </c>
      <c r="D23" s="75" t="s">
        <v>127</v>
      </c>
      <c r="E23" s="80" t="s">
        <v>128</v>
      </c>
      <c r="F23" s="76">
        <v>1.54</v>
      </c>
      <c r="G23" s="76">
        <v>30.8</v>
      </c>
      <c r="H23" s="77">
        <v>8</v>
      </c>
      <c r="I23" s="77">
        <v>12</v>
      </c>
      <c r="J23" s="77">
        <v>924</v>
      </c>
      <c r="K23" s="87"/>
      <c r="L23" s="87">
        <v>988.2</v>
      </c>
      <c r="M23" s="77">
        <v>15</v>
      </c>
      <c r="N23" s="88">
        <f t="shared" si="1"/>
        <v>30.8</v>
      </c>
      <c r="O23" s="89">
        <f t="shared" si="2"/>
        <v>9.24</v>
      </c>
      <c r="P23" s="90">
        <f t="shared" si="3"/>
        <v>4.62</v>
      </c>
      <c r="Q23" s="90">
        <f t="shared" si="4"/>
        <v>16.94</v>
      </c>
      <c r="R23" s="80" t="s">
        <v>94</v>
      </c>
    </row>
    <row r="24" s="53" customFormat="1" ht="21" customHeight="1" spans="1:18">
      <c r="A24" s="73">
        <v>19</v>
      </c>
      <c r="B24" s="74" t="s">
        <v>27</v>
      </c>
      <c r="C24" s="75" t="s">
        <v>56</v>
      </c>
      <c r="D24" s="75" t="s">
        <v>129</v>
      </c>
      <c r="E24" s="80" t="s">
        <v>130</v>
      </c>
      <c r="F24" s="76">
        <v>0.44</v>
      </c>
      <c r="G24" s="76">
        <v>8.8</v>
      </c>
      <c r="H24" s="77">
        <v>2</v>
      </c>
      <c r="I24" s="77">
        <v>4</v>
      </c>
      <c r="J24" s="77">
        <v>264</v>
      </c>
      <c r="K24" s="87"/>
      <c r="L24" s="87">
        <v>687.6</v>
      </c>
      <c r="M24" s="77">
        <v>4</v>
      </c>
      <c r="N24" s="88">
        <f t="shared" si="1"/>
        <v>8.8</v>
      </c>
      <c r="O24" s="89">
        <f t="shared" si="2"/>
        <v>2.64</v>
      </c>
      <c r="P24" s="90">
        <f t="shared" si="3"/>
        <v>1.32</v>
      </c>
      <c r="Q24" s="90">
        <f t="shared" si="4"/>
        <v>4.84</v>
      </c>
      <c r="R24" s="80" t="s">
        <v>94</v>
      </c>
    </row>
    <row r="25" s="53" customFormat="1" ht="21" customHeight="1" spans="1:18">
      <c r="A25" s="73">
        <v>20</v>
      </c>
      <c r="B25" s="74" t="s">
        <v>27</v>
      </c>
      <c r="C25" s="75" t="s">
        <v>56</v>
      </c>
      <c r="D25" s="75" t="s">
        <v>131</v>
      </c>
      <c r="E25" s="80" t="s">
        <v>132</v>
      </c>
      <c r="F25" s="76">
        <v>0.89</v>
      </c>
      <c r="G25" s="76">
        <v>17.8</v>
      </c>
      <c r="H25" s="77">
        <v>4</v>
      </c>
      <c r="I25" s="77">
        <v>8</v>
      </c>
      <c r="J25" s="77">
        <v>534</v>
      </c>
      <c r="K25" s="87"/>
      <c r="L25" s="87">
        <v>509.1</v>
      </c>
      <c r="M25" s="77">
        <v>9</v>
      </c>
      <c r="N25" s="88">
        <f t="shared" si="1"/>
        <v>17.8</v>
      </c>
      <c r="O25" s="89">
        <f t="shared" si="2"/>
        <v>5.34</v>
      </c>
      <c r="P25" s="90">
        <f t="shared" si="3"/>
        <v>2.67</v>
      </c>
      <c r="Q25" s="90">
        <f t="shared" si="4"/>
        <v>9.79</v>
      </c>
      <c r="R25" s="80" t="s">
        <v>94</v>
      </c>
    </row>
    <row r="26" s="53" customFormat="1" ht="21" customHeight="1" spans="1:18">
      <c r="A26" s="73">
        <v>21</v>
      </c>
      <c r="B26" s="74" t="s">
        <v>27</v>
      </c>
      <c r="C26" s="75" t="s">
        <v>56</v>
      </c>
      <c r="D26" s="75" t="s">
        <v>133</v>
      </c>
      <c r="E26" s="80" t="s">
        <v>134</v>
      </c>
      <c r="F26" s="76">
        <v>0.25</v>
      </c>
      <c r="G26" s="76">
        <v>5</v>
      </c>
      <c r="H26" s="77">
        <v>1</v>
      </c>
      <c r="I26" s="77">
        <v>4</v>
      </c>
      <c r="J26" s="77">
        <v>150</v>
      </c>
      <c r="K26" s="87"/>
      <c r="L26" s="87">
        <v>625.5</v>
      </c>
      <c r="M26" s="77">
        <v>3</v>
      </c>
      <c r="N26" s="88">
        <f t="shared" si="1"/>
        <v>5</v>
      </c>
      <c r="O26" s="89">
        <f t="shared" si="2"/>
        <v>1.5</v>
      </c>
      <c r="P26" s="90">
        <f t="shared" si="3"/>
        <v>0.75</v>
      </c>
      <c r="Q26" s="90">
        <f t="shared" si="4"/>
        <v>2.75</v>
      </c>
      <c r="R26" s="80" t="s">
        <v>94</v>
      </c>
    </row>
    <row r="27" s="53" customFormat="1" ht="21" customHeight="1" spans="1:18">
      <c r="A27" s="73">
        <v>22</v>
      </c>
      <c r="B27" s="74" t="s">
        <v>27</v>
      </c>
      <c r="C27" s="75" t="s">
        <v>56</v>
      </c>
      <c r="D27" s="75" t="s">
        <v>135</v>
      </c>
      <c r="E27" s="80" t="s">
        <v>136</v>
      </c>
      <c r="F27" s="76">
        <v>0.66</v>
      </c>
      <c r="G27" s="76">
        <v>13.2</v>
      </c>
      <c r="H27" s="77">
        <v>3</v>
      </c>
      <c r="I27" s="77">
        <v>8</v>
      </c>
      <c r="J27" s="77">
        <v>396</v>
      </c>
      <c r="K27" s="87"/>
      <c r="L27" s="87">
        <v>542.4</v>
      </c>
      <c r="M27" s="77">
        <v>7</v>
      </c>
      <c r="N27" s="88">
        <f t="shared" si="1"/>
        <v>13.2</v>
      </c>
      <c r="O27" s="89">
        <f t="shared" si="2"/>
        <v>3.96</v>
      </c>
      <c r="P27" s="90">
        <f t="shared" si="3"/>
        <v>1.98</v>
      </c>
      <c r="Q27" s="90">
        <f t="shared" si="4"/>
        <v>7.26</v>
      </c>
      <c r="R27" s="80" t="s">
        <v>94</v>
      </c>
    </row>
    <row r="28" s="53" customFormat="1" ht="21" customHeight="1" spans="1:18">
      <c r="A28" s="73">
        <v>23</v>
      </c>
      <c r="B28" s="74" t="s">
        <v>27</v>
      </c>
      <c r="C28" s="75" t="s">
        <v>56</v>
      </c>
      <c r="D28" s="75" t="s">
        <v>137</v>
      </c>
      <c r="E28" s="80" t="s">
        <v>138</v>
      </c>
      <c r="F28" s="76">
        <v>0.65</v>
      </c>
      <c r="G28" s="76">
        <v>13</v>
      </c>
      <c r="H28" s="77">
        <v>3</v>
      </c>
      <c r="I28" s="77">
        <v>8</v>
      </c>
      <c r="J28" s="77">
        <v>390</v>
      </c>
      <c r="K28" s="87"/>
      <c r="L28" s="87">
        <v>293.1</v>
      </c>
      <c r="M28" s="77">
        <v>7</v>
      </c>
      <c r="N28" s="88">
        <f t="shared" si="1"/>
        <v>13</v>
      </c>
      <c r="O28" s="89">
        <f t="shared" si="2"/>
        <v>3.9</v>
      </c>
      <c r="P28" s="90">
        <f t="shared" si="3"/>
        <v>1.95</v>
      </c>
      <c r="Q28" s="90">
        <f t="shared" si="4"/>
        <v>7.15</v>
      </c>
      <c r="R28" s="80" t="s">
        <v>94</v>
      </c>
    </row>
    <row r="29" s="53" customFormat="1" ht="21" customHeight="1" spans="1:18">
      <c r="A29" s="73">
        <v>24</v>
      </c>
      <c r="B29" s="74" t="s">
        <v>27</v>
      </c>
      <c r="C29" s="75" t="s">
        <v>56</v>
      </c>
      <c r="D29" s="75" t="s">
        <v>139</v>
      </c>
      <c r="E29" s="80" t="s">
        <v>140</v>
      </c>
      <c r="F29" s="76">
        <v>0.03</v>
      </c>
      <c r="G29" s="76">
        <v>0.6</v>
      </c>
      <c r="H29" s="77">
        <v>0</v>
      </c>
      <c r="I29" s="77">
        <v>4</v>
      </c>
      <c r="J29" s="77">
        <v>18</v>
      </c>
      <c r="K29" s="87"/>
      <c r="L29" s="87">
        <v>37.5</v>
      </c>
      <c r="M29" s="77">
        <v>1</v>
      </c>
      <c r="N29" s="88">
        <f t="shared" si="1"/>
        <v>0.6</v>
      </c>
      <c r="O29" s="89">
        <f t="shared" si="2"/>
        <v>0.18</v>
      </c>
      <c r="P29" s="90">
        <f t="shared" si="3"/>
        <v>0.09</v>
      </c>
      <c r="Q29" s="90">
        <f t="shared" si="4"/>
        <v>0.33</v>
      </c>
      <c r="R29" s="80" t="s">
        <v>94</v>
      </c>
    </row>
    <row r="30" s="53" customFormat="1" ht="21" customHeight="1" spans="1:18">
      <c r="A30" s="73">
        <v>25</v>
      </c>
      <c r="B30" s="74" t="s">
        <v>27</v>
      </c>
      <c r="C30" s="75" t="s">
        <v>56</v>
      </c>
      <c r="D30" s="75" t="s">
        <v>141</v>
      </c>
      <c r="E30" s="80" t="s">
        <v>142</v>
      </c>
      <c r="F30" s="76">
        <v>0.055</v>
      </c>
      <c r="G30" s="76">
        <v>1.1</v>
      </c>
      <c r="H30" s="77">
        <v>0</v>
      </c>
      <c r="I30" s="77">
        <v>4</v>
      </c>
      <c r="J30" s="77">
        <v>33</v>
      </c>
      <c r="K30" s="87"/>
      <c r="L30" s="87">
        <v>97.8</v>
      </c>
      <c r="M30" s="77">
        <v>1</v>
      </c>
      <c r="N30" s="88">
        <f t="shared" si="1"/>
        <v>1.1</v>
      </c>
      <c r="O30" s="89">
        <f t="shared" si="2"/>
        <v>0.33</v>
      </c>
      <c r="P30" s="90">
        <f t="shared" si="3"/>
        <v>0.165</v>
      </c>
      <c r="Q30" s="90">
        <f t="shared" si="4"/>
        <v>0.605</v>
      </c>
      <c r="R30" s="80" t="s">
        <v>94</v>
      </c>
    </row>
    <row r="31" s="53" customFormat="1" ht="21" customHeight="1" spans="1:18">
      <c r="A31" s="73">
        <v>26</v>
      </c>
      <c r="B31" s="74" t="s">
        <v>27</v>
      </c>
      <c r="C31" s="75" t="s">
        <v>56</v>
      </c>
      <c r="D31" s="75" t="s">
        <v>143</v>
      </c>
      <c r="E31" s="80" t="s">
        <v>144</v>
      </c>
      <c r="F31" s="76">
        <v>0.08</v>
      </c>
      <c r="G31" s="76">
        <v>1.6</v>
      </c>
      <c r="H31" s="77">
        <v>0</v>
      </c>
      <c r="I31" s="77">
        <v>4</v>
      </c>
      <c r="J31" s="77">
        <v>48</v>
      </c>
      <c r="K31" s="87"/>
      <c r="L31" s="87">
        <v>45.9</v>
      </c>
      <c r="M31" s="77">
        <v>1</v>
      </c>
      <c r="N31" s="88">
        <f t="shared" si="1"/>
        <v>1.6</v>
      </c>
      <c r="O31" s="89">
        <f t="shared" si="2"/>
        <v>0.48</v>
      </c>
      <c r="P31" s="90">
        <f t="shared" si="3"/>
        <v>0.24</v>
      </c>
      <c r="Q31" s="90">
        <f t="shared" si="4"/>
        <v>0.88</v>
      </c>
      <c r="R31" s="80" t="s">
        <v>94</v>
      </c>
    </row>
    <row r="32" s="53" customFormat="1" ht="21" customHeight="1" spans="1:18">
      <c r="A32" s="73">
        <v>27</v>
      </c>
      <c r="B32" s="74" t="s">
        <v>27</v>
      </c>
      <c r="C32" s="75" t="s">
        <v>56</v>
      </c>
      <c r="D32" s="75" t="s">
        <v>145</v>
      </c>
      <c r="E32" s="80" t="s">
        <v>128</v>
      </c>
      <c r="F32" s="76">
        <v>0.08</v>
      </c>
      <c r="G32" s="76">
        <v>1.6</v>
      </c>
      <c r="H32" s="77">
        <v>0</v>
      </c>
      <c r="I32" s="77">
        <v>4</v>
      </c>
      <c r="J32" s="77">
        <v>48</v>
      </c>
      <c r="K32" s="87"/>
      <c r="L32" s="87">
        <v>255.6</v>
      </c>
      <c r="M32" s="77">
        <v>1</v>
      </c>
      <c r="N32" s="88">
        <f t="shared" si="1"/>
        <v>1.6</v>
      </c>
      <c r="O32" s="89">
        <f t="shared" si="2"/>
        <v>0.48</v>
      </c>
      <c r="P32" s="90">
        <f t="shared" si="3"/>
        <v>0.24</v>
      </c>
      <c r="Q32" s="90">
        <f t="shared" si="4"/>
        <v>0.88</v>
      </c>
      <c r="R32" s="80" t="s">
        <v>94</v>
      </c>
    </row>
    <row r="33" s="53" customFormat="1" ht="21" customHeight="1" spans="1:18">
      <c r="A33" s="73">
        <v>28</v>
      </c>
      <c r="B33" s="74" t="s">
        <v>27</v>
      </c>
      <c r="C33" s="75" t="s">
        <v>56</v>
      </c>
      <c r="D33" s="75" t="s">
        <v>146</v>
      </c>
      <c r="E33" s="80" t="s">
        <v>147</v>
      </c>
      <c r="F33" s="76">
        <v>0.241</v>
      </c>
      <c r="G33" s="76">
        <v>4.82</v>
      </c>
      <c r="H33" s="77">
        <v>1</v>
      </c>
      <c r="I33" s="77">
        <v>4</v>
      </c>
      <c r="J33" s="77">
        <v>146</v>
      </c>
      <c r="K33" s="87"/>
      <c r="L33" s="87">
        <v>453</v>
      </c>
      <c r="M33" s="77">
        <v>2</v>
      </c>
      <c r="N33" s="88">
        <f t="shared" si="1"/>
        <v>4.82</v>
      </c>
      <c r="O33" s="89">
        <f t="shared" si="2"/>
        <v>1.446</v>
      </c>
      <c r="P33" s="90">
        <f t="shared" si="3"/>
        <v>0.723</v>
      </c>
      <c r="Q33" s="90">
        <f t="shared" si="4"/>
        <v>2.651</v>
      </c>
      <c r="R33" s="80" t="s">
        <v>94</v>
      </c>
    </row>
    <row r="34" s="53" customFormat="1" ht="21" customHeight="1" spans="1:18">
      <c r="A34" s="73">
        <v>29</v>
      </c>
      <c r="B34" s="74" t="s">
        <v>27</v>
      </c>
      <c r="C34" s="75" t="s">
        <v>56</v>
      </c>
      <c r="D34" s="75" t="s">
        <v>148</v>
      </c>
      <c r="E34" s="80" t="s">
        <v>149</v>
      </c>
      <c r="F34" s="76">
        <v>1.82</v>
      </c>
      <c r="G34" s="76">
        <v>36.4</v>
      </c>
      <c r="H34" s="77">
        <v>9</v>
      </c>
      <c r="I34" s="77">
        <v>16</v>
      </c>
      <c r="J34" s="77">
        <v>1092</v>
      </c>
      <c r="K34" s="87"/>
      <c r="L34" s="87">
        <v>845.1</v>
      </c>
      <c r="M34" s="77">
        <v>18</v>
      </c>
      <c r="N34" s="88">
        <f t="shared" si="1"/>
        <v>36.4</v>
      </c>
      <c r="O34" s="89">
        <f t="shared" si="2"/>
        <v>10.92</v>
      </c>
      <c r="P34" s="90">
        <f t="shared" si="3"/>
        <v>5.46</v>
      </c>
      <c r="Q34" s="90">
        <f t="shared" si="4"/>
        <v>20.02</v>
      </c>
      <c r="R34" s="80" t="s">
        <v>94</v>
      </c>
    </row>
    <row r="35" s="53" customFormat="1" ht="21" customHeight="1" spans="1:18">
      <c r="A35" s="73">
        <v>30</v>
      </c>
      <c r="B35" s="74" t="s">
        <v>27</v>
      </c>
      <c r="C35" s="75" t="s">
        <v>56</v>
      </c>
      <c r="D35" s="75" t="s">
        <v>150</v>
      </c>
      <c r="E35" s="80" t="s">
        <v>151</v>
      </c>
      <c r="F35" s="76">
        <v>0.41</v>
      </c>
      <c r="G35" s="76">
        <v>8.2</v>
      </c>
      <c r="H35" s="77">
        <v>2</v>
      </c>
      <c r="I35" s="77">
        <v>4</v>
      </c>
      <c r="J35" s="77">
        <v>246</v>
      </c>
      <c r="K35" s="87"/>
      <c r="L35" s="87">
        <v>218.1</v>
      </c>
      <c r="M35" s="77">
        <v>4</v>
      </c>
      <c r="N35" s="88">
        <f t="shared" si="1"/>
        <v>8.2</v>
      </c>
      <c r="O35" s="89">
        <f t="shared" si="2"/>
        <v>2.46</v>
      </c>
      <c r="P35" s="90">
        <f t="shared" si="3"/>
        <v>1.23</v>
      </c>
      <c r="Q35" s="90">
        <f t="shared" si="4"/>
        <v>4.51</v>
      </c>
      <c r="R35" s="80" t="s">
        <v>94</v>
      </c>
    </row>
    <row r="36" s="53" customFormat="1" ht="21" customHeight="1" spans="1:18">
      <c r="A36" s="73">
        <v>31</v>
      </c>
      <c r="B36" s="74" t="s">
        <v>27</v>
      </c>
      <c r="C36" s="75" t="s">
        <v>56</v>
      </c>
      <c r="D36" s="75" t="s">
        <v>152</v>
      </c>
      <c r="E36" s="80" t="s">
        <v>153</v>
      </c>
      <c r="F36" s="76">
        <v>1.555</v>
      </c>
      <c r="G36" s="76">
        <v>31.1</v>
      </c>
      <c r="H36" s="77">
        <v>8</v>
      </c>
      <c r="I36" s="77">
        <f>F36*8</f>
        <v>12.44</v>
      </c>
      <c r="J36" s="77">
        <v>933</v>
      </c>
      <c r="K36" s="87"/>
      <c r="L36" s="87">
        <v>634.5</v>
      </c>
      <c r="M36" s="77">
        <v>16</v>
      </c>
      <c r="N36" s="88">
        <f t="shared" si="1"/>
        <v>31.1</v>
      </c>
      <c r="O36" s="89">
        <f t="shared" si="2"/>
        <v>9.33</v>
      </c>
      <c r="P36" s="90">
        <f t="shared" si="3"/>
        <v>4.665</v>
      </c>
      <c r="Q36" s="90">
        <f t="shared" si="4"/>
        <v>17.105</v>
      </c>
      <c r="R36" s="80" t="s">
        <v>94</v>
      </c>
    </row>
    <row r="37" s="53" customFormat="1" ht="21" customHeight="1" spans="1:18">
      <c r="A37" s="73">
        <v>100</v>
      </c>
      <c r="B37" s="74" t="s">
        <v>27</v>
      </c>
      <c r="C37" s="75" t="s">
        <v>35</v>
      </c>
      <c r="D37" s="75" t="s">
        <v>154</v>
      </c>
      <c r="E37" s="81" t="s">
        <v>155</v>
      </c>
      <c r="F37" s="76">
        <v>0.32</v>
      </c>
      <c r="G37" s="76">
        <v>6.4</v>
      </c>
      <c r="H37" s="77">
        <v>1</v>
      </c>
      <c r="I37" s="77">
        <v>4</v>
      </c>
      <c r="J37" s="77">
        <v>80</v>
      </c>
      <c r="K37" s="87"/>
      <c r="L37" s="87">
        <f>F37*2*1000*0.15</f>
        <v>96</v>
      </c>
      <c r="M37" s="77">
        <v>3</v>
      </c>
      <c r="N37" s="88">
        <v>6.4</v>
      </c>
      <c r="O37" s="89">
        <f t="shared" si="2"/>
        <v>1.92</v>
      </c>
      <c r="P37" s="90">
        <f t="shared" si="3"/>
        <v>0.96</v>
      </c>
      <c r="Q37" s="90">
        <f t="shared" si="4"/>
        <v>3.52</v>
      </c>
      <c r="R37" s="80" t="s">
        <v>156</v>
      </c>
    </row>
    <row r="38" s="53" customFormat="1" ht="21" customHeight="1" spans="1:18">
      <c r="A38" s="73">
        <v>13</v>
      </c>
      <c r="B38" s="74" t="s">
        <v>27</v>
      </c>
      <c r="C38" s="75" t="s">
        <v>53</v>
      </c>
      <c r="D38" s="75" t="s">
        <v>157</v>
      </c>
      <c r="E38" s="81" t="s">
        <v>158</v>
      </c>
      <c r="F38" s="76">
        <v>0.12</v>
      </c>
      <c r="G38" s="76">
        <v>2.4</v>
      </c>
      <c r="H38" s="77">
        <v>1</v>
      </c>
      <c r="I38" s="77">
        <v>4</v>
      </c>
      <c r="J38" s="77">
        <v>72</v>
      </c>
      <c r="K38" s="87"/>
      <c r="L38" s="87">
        <v>360.3</v>
      </c>
      <c r="M38" s="77">
        <v>1</v>
      </c>
      <c r="N38" s="88">
        <f t="shared" ref="N38:N41" si="5">O38+P38+Q38</f>
        <v>2.4</v>
      </c>
      <c r="O38" s="89">
        <f t="shared" si="2"/>
        <v>0.72</v>
      </c>
      <c r="P38" s="90">
        <f t="shared" si="3"/>
        <v>0.36</v>
      </c>
      <c r="Q38" s="90">
        <f t="shared" si="4"/>
        <v>1.32</v>
      </c>
      <c r="R38" s="80" t="s">
        <v>94</v>
      </c>
    </row>
    <row r="39" s="53" customFormat="1" ht="21" customHeight="1" spans="1:18">
      <c r="A39" s="73">
        <v>101</v>
      </c>
      <c r="B39" s="74" t="s">
        <v>27</v>
      </c>
      <c r="C39" s="75" t="s">
        <v>56</v>
      </c>
      <c r="D39" s="75" t="s">
        <v>159</v>
      </c>
      <c r="E39" s="81" t="s">
        <v>160</v>
      </c>
      <c r="F39" s="76">
        <v>0.88</v>
      </c>
      <c r="G39" s="76">
        <v>17.6</v>
      </c>
      <c r="H39" s="77">
        <v>2</v>
      </c>
      <c r="I39" s="77">
        <v>8</v>
      </c>
      <c r="J39" s="77">
        <v>240</v>
      </c>
      <c r="K39" s="87"/>
      <c r="L39" s="87">
        <v>564</v>
      </c>
      <c r="M39" s="77">
        <v>8</v>
      </c>
      <c r="N39" s="88">
        <v>17.6</v>
      </c>
      <c r="O39" s="89">
        <f t="shared" si="2"/>
        <v>5.28</v>
      </c>
      <c r="P39" s="90">
        <f t="shared" si="3"/>
        <v>2.64</v>
      </c>
      <c r="Q39" s="90">
        <f t="shared" si="4"/>
        <v>9.68</v>
      </c>
      <c r="R39" s="80" t="s">
        <v>156</v>
      </c>
    </row>
    <row r="40" s="53" customFormat="1" ht="21" customHeight="1" spans="1:18">
      <c r="A40" s="73">
        <v>22</v>
      </c>
      <c r="B40" s="74" t="s">
        <v>27</v>
      </c>
      <c r="C40" s="75" t="s">
        <v>35</v>
      </c>
      <c r="D40" s="75" t="s">
        <v>161</v>
      </c>
      <c r="E40" s="81" t="s">
        <v>162</v>
      </c>
      <c r="F40" s="76">
        <v>0.12</v>
      </c>
      <c r="G40" s="76">
        <v>2.4</v>
      </c>
      <c r="H40" s="77">
        <v>1</v>
      </c>
      <c r="I40" s="77">
        <v>4</v>
      </c>
      <c r="J40" s="77">
        <v>72</v>
      </c>
      <c r="K40" s="87"/>
      <c r="L40" s="87">
        <v>80.7</v>
      </c>
      <c r="M40" s="77">
        <v>1</v>
      </c>
      <c r="N40" s="88">
        <f t="shared" si="5"/>
        <v>2.4</v>
      </c>
      <c r="O40" s="89">
        <f t="shared" si="2"/>
        <v>0.72</v>
      </c>
      <c r="P40" s="90">
        <f t="shared" si="3"/>
        <v>0.36</v>
      </c>
      <c r="Q40" s="90">
        <f t="shared" si="4"/>
        <v>1.32</v>
      </c>
      <c r="R40" s="80" t="s">
        <v>94</v>
      </c>
    </row>
    <row r="41" s="53" customFormat="1" ht="21" customHeight="1" spans="1:18">
      <c r="A41" s="73">
        <v>23</v>
      </c>
      <c r="B41" s="74" t="s">
        <v>27</v>
      </c>
      <c r="C41" s="75" t="s">
        <v>35</v>
      </c>
      <c r="D41" s="75" t="s">
        <v>163</v>
      </c>
      <c r="E41" s="81" t="s">
        <v>164</v>
      </c>
      <c r="F41" s="76">
        <v>0.4</v>
      </c>
      <c r="G41" s="76">
        <v>8</v>
      </c>
      <c r="H41" s="77">
        <v>2</v>
      </c>
      <c r="I41" s="77">
        <v>4</v>
      </c>
      <c r="J41" s="77">
        <v>240</v>
      </c>
      <c r="K41" s="87"/>
      <c r="L41" s="87">
        <v>318.3</v>
      </c>
      <c r="M41" s="77">
        <v>4</v>
      </c>
      <c r="N41" s="88">
        <f t="shared" si="5"/>
        <v>8</v>
      </c>
      <c r="O41" s="89">
        <f t="shared" si="2"/>
        <v>2.4</v>
      </c>
      <c r="P41" s="90">
        <f t="shared" si="3"/>
        <v>1.2</v>
      </c>
      <c r="Q41" s="90">
        <f t="shared" si="4"/>
        <v>4.4</v>
      </c>
      <c r="R41" s="80" t="s">
        <v>94</v>
      </c>
    </row>
    <row r="42" s="53" customFormat="1" ht="21" customHeight="1" spans="1:18">
      <c r="A42" s="73">
        <v>102</v>
      </c>
      <c r="B42" s="74" t="s">
        <v>27</v>
      </c>
      <c r="C42" s="75" t="s">
        <v>35</v>
      </c>
      <c r="D42" s="75" t="s">
        <v>165</v>
      </c>
      <c r="E42" s="81" t="s">
        <v>166</v>
      </c>
      <c r="F42" s="76">
        <v>0.26</v>
      </c>
      <c r="G42" s="76">
        <v>5.2</v>
      </c>
      <c r="H42" s="77">
        <v>1</v>
      </c>
      <c r="I42" s="77">
        <v>4</v>
      </c>
      <c r="J42" s="77">
        <v>40</v>
      </c>
      <c r="K42" s="87"/>
      <c r="L42" s="87">
        <f t="shared" ref="L42:L44" si="6">F42*2*1000*0.15</f>
        <v>78</v>
      </c>
      <c r="M42" s="77">
        <v>2</v>
      </c>
      <c r="N42" s="88">
        <v>5.2</v>
      </c>
      <c r="O42" s="89">
        <f t="shared" si="2"/>
        <v>1.56</v>
      </c>
      <c r="P42" s="90">
        <f t="shared" si="3"/>
        <v>0.78</v>
      </c>
      <c r="Q42" s="90">
        <f t="shared" si="4"/>
        <v>2.86</v>
      </c>
      <c r="R42" s="80" t="s">
        <v>156</v>
      </c>
    </row>
    <row r="43" s="53" customFormat="1" ht="21" customHeight="1" spans="1:18">
      <c r="A43" s="73">
        <v>103</v>
      </c>
      <c r="B43" s="74" t="s">
        <v>27</v>
      </c>
      <c r="C43" s="75" t="s">
        <v>35</v>
      </c>
      <c r="D43" s="75" t="s">
        <v>167</v>
      </c>
      <c r="E43" s="81" t="s">
        <v>168</v>
      </c>
      <c r="F43" s="76">
        <v>0.44</v>
      </c>
      <c r="G43" s="76">
        <v>8.8</v>
      </c>
      <c r="H43" s="77">
        <v>1</v>
      </c>
      <c r="I43" s="77">
        <v>4</v>
      </c>
      <c r="J43" s="77">
        <v>120</v>
      </c>
      <c r="K43" s="87"/>
      <c r="L43" s="87">
        <f t="shared" si="6"/>
        <v>132</v>
      </c>
      <c r="M43" s="77">
        <v>4</v>
      </c>
      <c r="N43" s="88">
        <v>8.8</v>
      </c>
      <c r="O43" s="89">
        <f t="shared" si="2"/>
        <v>2.64</v>
      </c>
      <c r="P43" s="90">
        <f t="shared" si="3"/>
        <v>1.32</v>
      </c>
      <c r="Q43" s="90">
        <f t="shared" si="4"/>
        <v>4.84</v>
      </c>
      <c r="R43" s="80" t="s">
        <v>156</v>
      </c>
    </row>
    <row r="44" s="53" customFormat="1" ht="21" customHeight="1" spans="1:18">
      <c r="A44" s="73">
        <v>104</v>
      </c>
      <c r="B44" s="74" t="s">
        <v>27</v>
      </c>
      <c r="C44" s="75" t="s">
        <v>35</v>
      </c>
      <c r="D44" s="75" t="s">
        <v>169</v>
      </c>
      <c r="E44" s="81" t="s">
        <v>170</v>
      </c>
      <c r="F44" s="76">
        <v>0.22</v>
      </c>
      <c r="G44" s="76">
        <v>4.4</v>
      </c>
      <c r="H44" s="77">
        <v>1</v>
      </c>
      <c r="I44" s="77">
        <v>4</v>
      </c>
      <c r="J44" s="77">
        <v>40</v>
      </c>
      <c r="K44" s="87"/>
      <c r="L44" s="87">
        <f t="shared" si="6"/>
        <v>66</v>
      </c>
      <c r="M44" s="77">
        <v>2</v>
      </c>
      <c r="N44" s="88">
        <v>4.4</v>
      </c>
      <c r="O44" s="89">
        <f t="shared" si="2"/>
        <v>1.32</v>
      </c>
      <c r="P44" s="90">
        <f t="shared" si="3"/>
        <v>0.66</v>
      </c>
      <c r="Q44" s="90">
        <f t="shared" si="4"/>
        <v>2.42</v>
      </c>
      <c r="R44" s="80" t="s">
        <v>156</v>
      </c>
    </row>
    <row r="45" s="53" customFormat="1" ht="21" customHeight="1" spans="1:18">
      <c r="A45" s="73">
        <v>105</v>
      </c>
      <c r="B45" s="74" t="s">
        <v>27</v>
      </c>
      <c r="C45" s="75" t="s">
        <v>56</v>
      </c>
      <c r="D45" s="75" t="s">
        <v>171</v>
      </c>
      <c r="E45" s="81" t="s">
        <v>172</v>
      </c>
      <c r="F45" s="76">
        <v>0.4</v>
      </c>
      <c r="G45" s="76">
        <v>8</v>
      </c>
      <c r="H45" s="77">
        <v>2</v>
      </c>
      <c r="I45" s="77">
        <v>4</v>
      </c>
      <c r="J45" s="77">
        <v>60</v>
      </c>
      <c r="K45" s="87"/>
      <c r="L45" s="87">
        <v>240</v>
      </c>
      <c r="M45" s="77">
        <v>4</v>
      </c>
      <c r="N45" s="88">
        <v>8</v>
      </c>
      <c r="O45" s="89">
        <f t="shared" si="2"/>
        <v>2.4</v>
      </c>
      <c r="P45" s="90">
        <f t="shared" si="3"/>
        <v>1.2</v>
      </c>
      <c r="Q45" s="90">
        <f t="shared" si="4"/>
        <v>4.4</v>
      </c>
      <c r="R45" s="80" t="s">
        <v>156</v>
      </c>
    </row>
    <row r="46" s="53" customFormat="1" ht="21" customHeight="1" spans="1:18">
      <c r="A46" s="73">
        <v>106</v>
      </c>
      <c r="B46" s="74" t="s">
        <v>27</v>
      </c>
      <c r="C46" s="75" t="s">
        <v>35</v>
      </c>
      <c r="D46" s="75" t="s">
        <v>173</v>
      </c>
      <c r="E46" s="81" t="s">
        <v>174</v>
      </c>
      <c r="F46" s="76">
        <v>0.1</v>
      </c>
      <c r="G46" s="76">
        <v>2</v>
      </c>
      <c r="H46" s="77">
        <v>1</v>
      </c>
      <c r="I46" s="77">
        <v>4</v>
      </c>
      <c r="J46" s="77">
        <v>40</v>
      </c>
      <c r="K46" s="87"/>
      <c r="L46" s="87">
        <f t="shared" ref="L46:L50" si="7">F46*2*1000*0.15</f>
        <v>30</v>
      </c>
      <c r="M46" s="77">
        <v>1</v>
      </c>
      <c r="N46" s="88">
        <v>2</v>
      </c>
      <c r="O46" s="89">
        <f t="shared" si="2"/>
        <v>0.6</v>
      </c>
      <c r="P46" s="90">
        <f t="shared" si="3"/>
        <v>0.3</v>
      </c>
      <c r="Q46" s="90">
        <f t="shared" si="4"/>
        <v>1.1</v>
      </c>
      <c r="R46" s="80" t="s">
        <v>156</v>
      </c>
    </row>
    <row r="47" s="53" customFormat="1" ht="21" customHeight="1" spans="1:18">
      <c r="A47" s="73">
        <v>107</v>
      </c>
      <c r="B47" s="74" t="s">
        <v>27</v>
      </c>
      <c r="C47" s="75" t="s">
        <v>56</v>
      </c>
      <c r="D47" s="75" t="s">
        <v>175</v>
      </c>
      <c r="E47" s="81" t="s">
        <v>176</v>
      </c>
      <c r="F47" s="76">
        <v>0.25</v>
      </c>
      <c r="G47" s="76">
        <v>5</v>
      </c>
      <c r="H47" s="77">
        <v>1</v>
      </c>
      <c r="I47" s="77">
        <v>4</v>
      </c>
      <c r="J47" s="77">
        <v>40</v>
      </c>
      <c r="K47" s="87"/>
      <c r="L47" s="87">
        <v>120</v>
      </c>
      <c r="M47" s="77">
        <v>2</v>
      </c>
      <c r="N47" s="88">
        <v>5</v>
      </c>
      <c r="O47" s="89">
        <f t="shared" si="2"/>
        <v>1.5</v>
      </c>
      <c r="P47" s="90">
        <f t="shared" si="3"/>
        <v>0.75</v>
      </c>
      <c r="Q47" s="90">
        <f t="shared" si="4"/>
        <v>2.75</v>
      </c>
      <c r="R47" s="80" t="s">
        <v>156</v>
      </c>
    </row>
    <row r="48" s="53" customFormat="1" ht="21" customHeight="1" spans="1:18">
      <c r="A48" s="73">
        <v>108</v>
      </c>
      <c r="B48" s="74" t="s">
        <v>27</v>
      </c>
      <c r="C48" s="75" t="s">
        <v>56</v>
      </c>
      <c r="D48" s="75" t="s">
        <v>177</v>
      </c>
      <c r="E48" s="81" t="s">
        <v>178</v>
      </c>
      <c r="F48" s="76">
        <v>0.1</v>
      </c>
      <c r="G48" s="76">
        <v>2</v>
      </c>
      <c r="H48" s="77">
        <v>1</v>
      </c>
      <c r="I48" s="77">
        <v>4</v>
      </c>
      <c r="J48" s="77">
        <v>28</v>
      </c>
      <c r="K48" s="87"/>
      <c r="L48" s="87">
        <v>59</v>
      </c>
      <c r="M48" s="77">
        <v>1</v>
      </c>
      <c r="N48" s="88">
        <v>2</v>
      </c>
      <c r="O48" s="89">
        <f t="shared" si="2"/>
        <v>0.6</v>
      </c>
      <c r="P48" s="90">
        <f t="shared" si="3"/>
        <v>0.3</v>
      </c>
      <c r="Q48" s="90">
        <f t="shared" si="4"/>
        <v>1.1</v>
      </c>
      <c r="R48" s="80" t="s">
        <v>156</v>
      </c>
    </row>
    <row r="49" s="53" customFormat="1" ht="21" customHeight="1" spans="1:18">
      <c r="A49" s="73">
        <v>109</v>
      </c>
      <c r="B49" s="74" t="s">
        <v>27</v>
      </c>
      <c r="C49" s="75" t="s">
        <v>35</v>
      </c>
      <c r="D49" s="75" t="s">
        <v>179</v>
      </c>
      <c r="E49" s="81" t="s">
        <v>180</v>
      </c>
      <c r="F49" s="76">
        <v>0.25</v>
      </c>
      <c r="G49" s="76">
        <v>5</v>
      </c>
      <c r="H49" s="77">
        <v>1</v>
      </c>
      <c r="I49" s="77">
        <v>4</v>
      </c>
      <c r="J49" s="77">
        <v>40</v>
      </c>
      <c r="K49" s="87"/>
      <c r="L49" s="87">
        <f t="shared" si="7"/>
        <v>75</v>
      </c>
      <c r="M49" s="77">
        <v>2</v>
      </c>
      <c r="N49" s="88">
        <v>5</v>
      </c>
      <c r="O49" s="89">
        <f t="shared" si="2"/>
        <v>1.5</v>
      </c>
      <c r="P49" s="90">
        <f t="shared" si="3"/>
        <v>0.75</v>
      </c>
      <c r="Q49" s="90">
        <f t="shared" si="4"/>
        <v>2.75</v>
      </c>
      <c r="R49" s="80" t="s">
        <v>156</v>
      </c>
    </row>
    <row r="50" s="53" customFormat="1" ht="21" customHeight="1" spans="1:18">
      <c r="A50" s="73">
        <v>110</v>
      </c>
      <c r="B50" s="74" t="s">
        <v>27</v>
      </c>
      <c r="C50" s="75" t="s">
        <v>35</v>
      </c>
      <c r="D50" s="75" t="s">
        <v>181</v>
      </c>
      <c r="E50" s="81" t="s">
        <v>182</v>
      </c>
      <c r="F50" s="76">
        <v>0.1</v>
      </c>
      <c r="G50" s="76">
        <v>2</v>
      </c>
      <c r="H50" s="77">
        <v>1</v>
      </c>
      <c r="I50" s="77">
        <v>4</v>
      </c>
      <c r="J50" s="77">
        <v>28</v>
      </c>
      <c r="K50" s="87"/>
      <c r="L50" s="87">
        <f t="shared" si="7"/>
        <v>30</v>
      </c>
      <c r="M50" s="77">
        <v>1</v>
      </c>
      <c r="N50" s="88">
        <v>2</v>
      </c>
      <c r="O50" s="89">
        <f t="shared" si="2"/>
        <v>0.6</v>
      </c>
      <c r="P50" s="90">
        <f t="shared" si="3"/>
        <v>0.3</v>
      </c>
      <c r="Q50" s="90">
        <f t="shared" si="4"/>
        <v>1.1</v>
      </c>
      <c r="R50" s="80" t="s">
        <v>156</v>
      </c>
    </row>
    <row r="51" s="53" customFormat="1" ht="21" customHeight="1" spans="1:18">
      <c r="A51" s="73">
        <v>111</v>
      </c>
      <c r="B51" s="74" t="s">
        <v>27</v>
      </c>
      <c r="C51" s="75" t="s">
        <v>66</v>
      </c>
      <c r="D51" s="75" t="s">
        <v>183</v>
      </c>
      <c r="E51" s="81" t="s">
        <v>184</v>
      </c>
      <c r="F51" s="76">
        <v>2.35</v>
      </c>
      <c r="G51" s="76">
        <v>47</v>
      </c>
      <c r="H51" s="77">
        <v>7</v>
      </c>
      <c r="I51" s="77">
        <v>16</v>
      </c>
      <c r="J51" s="77">
        <v>480</v>
      </c>
      <c r="K51" s="87"/>
      <c r="L51" s="87">
        <v>705</v>
      </c>
      <c r="M51" s="77">
        <v>23</v>
      </c>
      <c r="N51" s="88">
        <v>47</v>
      </c>
      <c r="O51" s="89">
        <f t="shared" si="2"/>
        <v>14.1</v>
      </c>
      <c r="P51" s="90">
        <f t="shared" si="3"/>
        <v>7.05</v>
      </c>
      <c r="Q51" s="90">
        <f t="shared" si="4"/>
        <v>25.85</v>
      </c>
      <c r="R51" s="80" t="s">
        <v>156</v>
      </c>
    </row>
    <row r="52" s="53" customFormat="1" ht="21" customHeight="1" spans="1:18">
      <c r="A52" s="73">
        <v>26</v>
      </c>
      <c r="B52" s="74" t="s">
        <v>27</v>
      </c>
      <c r="C52" s="75" t="s">
        <v>66</v>
      </c>
      <c r="D52" s="75" t="s">
        <v>185</v>
      </c>
      <c r="E52" s="81" t="s">
        <v>186</v>
      </c>
      <c r="F52" s="76">
        <v>0.39</v>
      </c>
      <c r="G52" s="76">
        <v>7.8</v>
      </c>
      <c r="H52" s="77">
        <v>2</v>
      </c>
      <c r="I52" s="77">
        <v>4</v>
      </c>
      <c r="J52" s="77">
        <v>234</v>
      </c>
      <c r="K52" s="87"/>
      <c r="L52" s="87">
        <v>178.5</v>
      </c>
      <c r="M52" s="77">
        <v>4</v>
      </c>
      <c r="N52" s="88">
        <f t="shared" ref="N52:N56" si="8">O52+P52+Q52</f>
        <v>7.8</v>
      </c>
      <c r="O52" s="89">
        <f t="shared" si="2"/>
        <v>2.34</v>
      </c>
      <c r="P52" s="90">
        <f t="shared" si="3"/>
        <v>1.17</v>
      </c>
      <c r="Q52" s="90">
        <f t="shared" si="4"/>
        <v>4.29</v>
      </c>
      <c r="R52" s="80" t="s">
        <v>94</v>
      </c>
    </row>
    <row r="53" s="53" customFormat="1" ht="21" customHeight="1" spans="1:18">
      <c r="A53" s="73">
        <v>27</v>
      </c>
      <c r="B53" s="74" t="s">
        <v>27</v>
      </c>
      <c r="C53" s="75" t="s">
        <v>66</v>
      </c>
      <c r="D53" s="75" t="s">
        <v>187</v>
      </c>
      <c r="E53" s="81" t="s">
        <v>188</v>
      </c>
      <c r="F53" s="76">
        <v>0.8</v>
      </c>
      <c r="G53" s="76">
        <v>16</v>
      </c>
      <c r="H53" s="77">
        <v>4</v>
      </c>
      <c r="I53" s="77">
        <v>8</v>
      </c>
      <c r="J53" s="77">
        <v>480</v>
      </c>
      <c r="K53" s="87"/>
      <c r="L53" s="87">
        <v>376.5</v>
      </c>
      <c r="M53" s="77">
        <v>8</v>
      </c>
      <c r="N53" s="88">
        <f t="shared" si="8"/>
        <v>16</v>
      </c>
      <c r="O53" s="89">
        <f t="shared" si="2"/>
        <v>4.8</v>
      </c>
      <c r="P53" s="90">
        <f t="shared" si="3"/>
        <v>2.4</v>
      </c>
      <c r="Q53" s="90">
        <f t="shared" si="4"/>
        <v>8.8</v>
      </c>
      <c r="R53" s="80" t="s">
        <v>94</v>
      </c>
    </row>
    <row r="54" s="53" customFormat="1" ht="21" customHeight="1" spans="1:18">
      <c r="A54" s="73">
        <v>112</v>
      </c>
      <c r="B54" s="74" t="s">
        <v>27</v>
      </c>
      <c r="C54" s="75" t="s">
        <v>35</v>
      </c>
      <c r="D54" s="75" t="s">
        <v>189</v>
      </c>
      <c r="E54" s="81" t="s">
        <v>190</v>
      </c>
      <c r="F54" s="76">
        <v>0.1</v>
      </c>
      <c r="G54" s="76">
        <v>2</v>
      </c>
      <c r="H54" s="77">
        <v>1</v>
      </c>
      <c r="I54" s="77">
        <v>4</v>
      </c>
      <c r="J54" s="77">
        <v>28</v>
      </c>
      <c r="K54" s="87"/>
      <c r="L54" s="87">
        <f t="shared" ref="L54:L63" si="9">F54*2*1000*0.15</f>
        <v>30</v>
      </c>
      <c r="M54" s="77">
        <v>1</v>
      </c>
      <c r="N54" s="88">
        <v>2</v>
      </c>
      <c r="O54" s="89">
        <f t="shared" si="2"/>
        <v>0.6</v>
      </c>
      <c r="P54" s="90">
        <f t="shared" si="3"/>
        <v>0.3</v>
      </c>
      <c r="Q54" s="90">
        <f t="shared" si="4"/>
        <v>1.1</v>
      </c>
      <c r="R54" s="80" t="s">
        <v>156</v>
      </c>
    </row>
    <row r="55" s="53" customFormat="1" ht="21" customHeight="1" spans="1:18">
      <c r="A55" s="73">
        <v>28</v>
      </c>
      <c r="B55" s="74" t="s">
        <v>27</v>
      </c>
      <c r="C55" s="75" t="s">
        <v>66</v>
      </c>
      <c r="D55" s="75" t="s">
        <v>191</v>
      </c>
      <c r="E55" s="81" t="s">
        <v>192</v>
      </c>
      <c r="F55" s="76">
        <v>1.5</v>
      </c>
      <c r="G55" s="76">
        <v>30</v>
      </c>
      <c r="H55" s="77">
        <v>8</v>
      </c>
      <c r="I55" s="77">
        <v>12</v>
      </c>
      <c r="J55" s="77">
        <v>900</v>
      </c>
      <c r="K55" s="87"/>
      <c r="L55" s="87">
        <v>656.7</v>
      </c>
      <c r="M55" s="77">
        <v>15</v>
      </c>
      <c r="N55" s="88">
        <f t="shared" si="8"/>
        <v>30</v>
      </c>
      <c r="O55" s="89">
        <f t="shared" si="2"/>
        <v>9</v>
      </c>
      <c r="P55" s="90">
        <f t="shared" si="3"/>
        <v>4.5</v>
      </c>
      <c r="Q55" s="90">
        <f t="shared" si="4"/>
        <v>16.5</v>
      </c>
      <c r="R55" s="80" t="s">
        <v>94</v>
      </c>
    </row>
    <row r="56" s="53" customFormat="1" ht="21" customHeight="1" spans="1:18">
      <c r="A56" s="73">
        <v>29</v>
      </c>
      <c r="B56" s="74" t="s">
        <v>27</v>
      </c>
      <c r="C56" s="75" t="s">
        <v>66</v>
      </c>
      <c r="D56" s="75" t="s">
        <v>193</v>
      </c>
      <c r="E56" s="81" t="s">
        <v>194</v>
      </c>
      <c r="F56" s="76">
        <v>0.4</v>
      </c>
      <c r="G56" s="76">
        <v>8</v>
      </c>
      <c r="H56" s="77">
        <v>2</v>
      </c>
      <c r="I56" s="77">
        <v>4</v>
      </c>
      <c r="J56" s="77">
        <v>240</v>
      </c>
      <c r="K56" s="87"/>
      <c r="L56" s="87">
        <v>222</v>
      </c>
      <c r="M56" s="77">
        <v>4</v>
      </c>
      <c r="N56" s="88">
        <f t="shared" si="8"/>
        <v>8</v>
      </c>
      <c r="O56" s="89">
        <f t="shared" si="2"/>
        <v>2.4</v>
      </c>
      <c r="P56" s="90">
        <f t="shared" si="3"/>
        <v>1.2</v>
      </c>
      <c r="Q56" s="90">
        <f t="shared" si="4"/>
        <v>4.4</v>
      </c>
      <c r="R56" s="80" t="s">
        <v>94</v>
      </c>
    </row>
    <row r="57" s="53" customFormat="1" ht="21" customHeight="1" spans="1:18">
      <c r="A57" s="73">
        <v>113</v>
      </c>
      <c r="B57" s="74" t="s">
        <v>27</v>
      </c>
      <c r="C57" s="75" t="s">
        <v>66</v>
      </c>
      <c r="D57" s="75" t="s">
        <v>195</v>
      </c>
      <c r="E57" s="81" t="s">
        <v>196</v>
      </c>
      <c r="F57" s="76">
        <v>0.35</v>
      </c>
      <c r="G57" s="76">
        <v>7</v>
      </c>
      <c r="H57" s="77">
        <v>2</v>
      </c>
      <c r="I57" s="77">
        <v>4</v>
      </c>
      <c r="J57" s="77">
        <v>240</v>
      </c>
      <c r="K57" s="87"/>
      <c r="L57" s="87">
        <f t="shared" si="9"/>
        <v>105</v>
      </c>
      <c r="M57" s="77">
        <v>3</v>
      </c>
      <c r="N57" s="88">
        <v>7</v>
      </c>
      <c r="O57" s="89">
        <f t="shared" si="2"/>
        <v>2.1</v>
      </c>
      <c r="P57" s="90">
        <f t="shared" si="3"/>
        <v>1.05</v>
      </c>
      <c r="Q57" s="90">
        <f t="shared" si="4"/>
        <v>3.85</v>
      </c>
      <c r="R57" s="80" t="s">
        <v>156</v>
      </c>
    </row>
    <row r="58" s="53" customFormat="1" ht="21" customHeight="1" spans="1:18">
      <c r="A58" s="73">
        <v>114</v>
      </c>
      <c r="B58" s="74" t="s">
        <v>27</v>
      </c>
      <c r="C58" s="75" t="s">
        <v>35</v>
      </c>
      <c r="D58" s="75" t="s">
        <v>197</v>
      </c>
      <c r="E58" s="81" t="s">
        <v>198</v>
      </c>
      <c r="F58" s="76">
        <v>0.31</v>
      </c>
      <c r="G58" s="76">
        <v>6.2</v>
      </c>
      <c r="H58" s="77">
        <v>1</v>
      </c>
      <c r="I58" s="77">
        <v>4</v>
      </c>
      <c r="J58" s="77">
        <v>80</v>
      </c>
      <c r="K58" s="87"/>
      <c r="L58" s="87">
        <f t="shared" si="9"/>
        <v>93</v>
      </c>
      <c r="M58" s="77">
        <v>3</v>
      </c>
      <c r="N58" s="88">
        <v>6.2</v>
      </c>
      <c r="O58" s="89">
        <f t="shared" si="2"/>
        <v>1.86</v>
      </c>
      <c r="P58" s="90">
        <f t="shared" si="3"/>
        <v>0.93</v>
      </c>
      <c r="Q58" s="90">
        <f t="shared" si="4"/>
        <v>3.41</v>
      </c>
      <c r="R58" s="80" t="s">
        <v>156</v>
      </c>
    </row>
    <row r="59" s="53" customFormat="1" ht="21" customHeight="1" spans="1:18">
      <c r="A59" s="73">
        <v>115</v>
      </c>
      <c r="B59" s="74" t="s">
        <v>27</v>
      </c>
      <c r="C59" s="75" t="s">
        <v>35</v>
      </c>
      <c r="D59" s="75" t="s">
        <v>199</v>
      </c>
      <c r="E59" s="81" t="s">
        <v>200</v>
      </c>
      <c r="F59" s="76">
        <v>0.22</v>
      </c>
      <c r="G59" s="76">
        <v>4.4</v>
      </c>
      <c r="H59" s="77">
        <v>1</v>
      </c>
      <c r="I59" s="77">
        <v>4</v>
      </c>
      <c r="J59" s="77">
        <v>40</v>
      </c>
      <c r="K59" s="87"/>
      <c r="L59" s="87">
        <f t="shared" si="9"/>
        <v>66</v>
      </c>
      <c r="M59" s="77">
        <v>2</v>
      </c>
      <c r="N59" s="88">
        <v>4.4</v>
      </c>
      <c r="O59" s="89">
        <f t="shared" si="2"/>
        <v>1.32</v>
      </c>
      <c r="P59" s="90">
        <f t="shared" si="3"/>
        <v>0.66</v>
      </c>
      <c r="Q59" s="90">
        <f t="shared" si="4"/>
        <v>2.42</v>
      </c>
      <c r="R59" s="80" t="s">
        <v>156</v>
      </c>
    </row>
    <row r="60" s="53" customFormat="1" ht="21" customHeight="1" spans="1:18">
      <c r="A60" s="73">
        <v>116</v>
      </c>
      <c r="B60" s="74" t="s">
        <v>27</v>
      </c>
      <c r="C60" s="75" t="s">
        <v>35</v>
      </c>
      <c r="D60" s="75" t="s">
        <v>201</v>
      </c>
      <c r="E60" s="81" t="s">
        <v>202</v>
      </c>
      <c r="F60" s="76">
        <v>0.05</v>
      </c>
      <c r="G60" s="76">
        <v>1</v>
      </c>
      <c r="H60" s="77">
        <v>1</v>
      </c>
      <c r="I60" s="77">
        <v>4</v>
      </c>
      <c r="J60" s="77">
        <v>28</v>
      </c>
      <c r="K60" s="87"/>
      <c r="L60" s="87">
        <f t="shared" si="9"/>
        <v>15</v>
      </c>
      <c r="M60" s="77">
        <v>1</v>
      </c>
      <c r="N60" s="88">
        <v>1</v>
      </c>
      <c r="O60" s="89">
        <f t="shared" si="2"/>
        <v>0.3</v>
      </c>
      <c r="P60" s="90">
        <f t="shared" si="3"/>
        <v>0.15</v>
      </c>
      <c r="Q60" s="90">
        <f t="shared" si="4"/>
        <v>0.55</v>
      </c>
      <c r="R60" s="80" t="s">
        <v>156</v>
      </c>
    </row>
    <row r="61" s="53" customFormat="1" ht="21" customHeight="1" spans="1:18">
      <c r="A61" s="73">
        <v>117</v>
      </c>
      <c r="B61" s="74" t="s">
        <v>27</v>
      </c>
      <c r="C61" s="75" t="s">
        <v>66</v>
      </c>
      <c r="D61" s="75" t="s">
        <v>203</v>
      </c>
      <c r="E61" s="81" t="s">
        <v>204</v>
      </c>
      <c r="F61" s="76">
        <v>1.27</v>
      </c>
      <c r="G61" s="76">
        <v>25.4</v>
      </c>
      <c r="H61" s="77">
        <v>4</v>
      </c>
      <c r="I61" s="77">
        <v>12</v>
      </c>
      <c r="J61" s="77">
        <v>480</v>
      </c>
      <c r="K61" s="87"/>
      <c r="L61" s="87">
        <f t="shared" si="9"/>
        <v>381</v>
      </c>
      <c r="M61" s="77">
        <v>12</v>
      </c>
      <c r="N61" s="88">
        <v>25.4</v>
      </c>
      <c r="O61" s="89">
        <f t="shared" si="2"/>
        <v>7.62</v>
      </c>
      <c r="P61" s="90">
        <f t="shared" si="3"/>
        <v>3.81</v>
      </c>
      <c r="Q61" s="90">
        <f t="shared" si="4"/>
        <v>13.97</v>
      </c>
      <c r="R61" s="80" t="s">
        <v>156</v>
      </c>
    </row>
    <row r="62" s="53" customFormat="1" ht="21" customHeight="1" spans="1:18">
      <c r="A62" s="73">
        <v>118</v>
      </c>
      <c r="B62" s="74" t="s">
        <v>27</v>
      </c>
      <c r="C62" s="75" t="s">
        <v>66</v>
      </c>
      <c r="D62" s="75" t="s">
        <v>205</v>
      </c>
      <c r="E62" s="81" t="s">
        <v>206</v>
      </c>
      <c r="F62" s="76">
        <v>1.28</v>
      </c>
      <c r="G62" s="76">
        <v>25.6</v>
      </c>
      <c r="H62" s="77">
        <v>4</v>
      </c>
      <c r="I62" s="77">
        <v>12</v>
      </c>
      <c r="J62" s="77">
        <v>480</v>
      </c>
      <c r="K62" s="87"/>
      <c r="L62" s="87">
        <f t="shared" si="9"/>
        <v>384</v>
      </c>
      <c r="M62" s="77">
        <v>12</v>
      </c>
      <c r="N62" s="88">
        <v>25.6</v>
      </c>
      <c r="O62" s="89">
        <f t="shared" si="2"/>
        <v>7.68</v>
      </c>
      <c r="P62" s="90">
        <f t="shared" si="3"/>
        <v>3.84</v>
      </c>
      <c r="Q62" s="90">
        <f t="shared" si="4"/>
        <v>14.08</v>
      </c>
      <c r="R62" s="80" t="s">
        <v>156</v>
      </c>
    </row>
    <row r="63" s="53" customFormat="1" ht="21" customHeight="1" spans="1:18">
      <c r="A63" s="73">
        <v>119</v>
      </c>
      <c r="B63" s="74" t="s">
        <v>27</v>
      </c>
      <c r="C63" s="75" t="s">
        <v>66</v>
      </c>
      <c r="D63" s="75" t="s">
        <v>207</v>
      </c>
      <c r="E63" s="81" t="s">
        <v>208</v>
      </c>
      <c r="F63" s="76">
        <v>0.3</v>
      </c>
      <c r="G63" s="76">
        <v>6</v>
      </c>
      <c r="H63" s="77">
        <v>1</v>
      </c>
      <c r="I63" s="77">
        <v>4</v>
      </c>
      <c r="J63" s="77">
        <v>120</v>
      </c>
      <c r="K63" s="87"/>
      <c r="L63" s="87">
        <f t="shared" si="9"/>
        <v>90</v>
      </c>
      <c r="M63" s="77">
        <v>3</v>
      </c>
      <c r="N63" s="88">
        <v>6</v>
      </c>
      <c r="O63" s="89">
        <f t="shared" si="2"/>
        <v>1.8</v>
      </c>
      <c r="P63" s="90">
        <f t="shared" si="3"/>
        <v>0.9</v>
      </c>
      <c r="Q63" s="90">
        <f t="shared" si="4"/>
        <v>3.3</v>
      </c>
      <c r="R63" s="80" t="s">
        <v>156</v>
      </c>
    </row>
    <row r="64" s="53" customFormat="1" ht="21" customHeight="1" spans="1:18">
      <c r="A64" s="73">
        <v>30</v>
      </c>
      <c r="B64" s="74" t="s">
        <v>27</v>
      </c>
      <c r="C64" s="75" t="s">
        <v>66</v>
      </c>
      <c r="D64" s="75" t="s">
        <v>209</v>
      </c>
      <c r="E64" s="81" t="s">
        <v>210</v>
      </c>
      <c r="F64" s="76">
        <v>1.2</v>
      </c>
      <c r="G64" s="76">
        <v>24</v>
      </c>
      <c r="H64" s="77">
        <v>6</v>
      </c>
      <c r="I64" s="77">
        <v>12</v>
      </c>
      <c r="J64" s="77">
        <v>720</v>
      </c>
      <c r="K64" s="87"/>
      <c r="L64" s="87">
        <v>361.5</v>
      </c>
      <c r="M64" s="77">
        <v>12</v>
      </c>
      <c r="N64" s="88">
        <f t="shared" ref="N64:N67" si="10">O64+P64+Q64</f>
        <v>24</v>
      </c>
      <c r="O64" s="89">
        <f t="shared" si="2"/>
        <v>7.2</v>
      </c>
      <c r="P64" s="90">
        <f t="shared" si="3"/>
        <v>3.6</v>
      </c>
      <c r="Q64" s="90">
        <f t="shared" si="4"/>
        <v>13.2</v>
      </c>
      <c r="R64" s="80" t="s">
        <v>94</v>
      </c>
    </row>
    <row r="65" s="53" customFormat="1" ht="21" customHeight="1" spans="1:18">
      <c r="A65" s="73">
        <v>31</v>
      </c>
      <c r="B65" s="74" t="s">
        <v>27</v>
      </c>
      <c r="C65" s="75" t="s">
        <v>66</v>
      </c>
      <c r="D65" s="75" t="s">
        <v>211</v>
      </c>
      <c r="E65" s="81" t="s">
        <v>208</v>
      </c>
      <c r="F65" s="76">
        <v>0.04</v>
      </c>
      <c r="G65" s="76">
        <v>0.8</v>
      </c>
      <c r="H65" s="77">
        <v>1</v>
      </c>
      <c r="I65" s="77">
        <v>4</v>
      </c>
      <c r="J65" s="77">
        <v>24</v>
      </c>
      <c r="K65" s="87"/>
      <c r="L65" s="87">
        <v>232.2</v>
      </c>
      <c r="M65" s="77">
        <v>1</v>
      </c>
      <c r="N65" s="88">
        <f t="shared" si="10"/>
        <v>0.8</v>
      </c>
      <c r="O65" s="89">
        <f t="shared" si="2"/>
        <v>0.24</v>
      </c>
      <c r="P65" s="90">
        <f t="shared" si="3"/>
        <v>0.12</v>
      </c>
      <c r="Q65" s="90">
        <f t="shared" si="4"/>
        <v>0.44</v>
      </c>
      <c r="R65" s="80" t="s">
        <v>94</v>
      </c>
    </row>
    <row r="66" s="53" customFormat="1" ht="21" customHeight="1" spans="1:18">
      <c r="A66" s="73">
        <v>32</v>
      </c>
      <c r="B66" s="74" t="s">
        <v>27</v>
      </c>
      <c r="C66" s="75" t="s">
        <v>63</v>
      </c>
      <c r="D66" s="75" t="s">
        <v>212</v>
      </c>
      <c r="E66" s="81" t="s">
        <v>213</v>
      </c>
      <c r="F66" s="76">
        <v>0.04</v>
      </c>
      <c r="G66" s="76">
        <v>0.8</v>
      </c>
      <c r="H66" s="77">
        <v>1</v>
      </c>
      <c r="I66" s="77">
        <v>4</v>
      </c>
      <c r="J66" s="77">
        <v>24</v>
      </c>
      <c r="K66" s="87"/>
      <c r="L66" s="87">
        <v>43.2</v>
      </c>
      <c r="M66" s="77">
        <v>1</v>
      </c>
      <c r="N66" s="88">
        <f t="shared" si="10"/>
        <v>0.8</v>
      </c>
      <c r="O66" s="89">
        <f t="shared" si="2"/>
        <v>0.24</v>
      </c>
      <c r="P66" s="90">
        <f t="shared" si="3"/>
        <v>0.12</v>
      </c>
      <c r="Q66" s="90">
        <f t="shared" si="4"/>
        <v>0.44</v>
      </c>
      <c r="R66" s="80" t="s">
        <v>94</v>
      </c>
    </row>
    <row r="67" s="53" customFormat="1" ht="21" customHeight="1" spans="1:18">
      <c r="A67" s="73">
        <v>33</v>
      </c>
      <c r="B67" s="74" t="s">
        <v>27</v>
      </c>
      <c r="C67" s="75" t="s">
        <v>66</v>
      </c>
      <c r="D67" s="75" t="s">
        <v>214</v>
      </c>
      <c r="E67" s="81" t="s">
        <v>215</v>
      </c>
      <c r="F67" s="76">
        <v>0.434</v>
      </c>
      <c r="G67" s="76">
        <v>8.68</v>
      </c>
      <c r="H67" s="77">
        <v>2</v>
      </c>
      <c r="I67" s="77">
        <v>4</v>
      </c>
      <c r="J67" s="77">
        <v>260</v>
      </c>
      <c r="K67" s="87"/>
      <c r="L67" s="87">
        <v>136.2</v>
      </c>
      <c r="M67" s="77">
        <v>4</v>
      </c>
      <c r="N67" s="88">
        <f t="shared" si="10"/>
        <v>8.68</v>
      </c>
      <c r="O67" s="89">
        <f t="shared" si="2"/>
        <v>2.604</v>
      </c>
      <c r="P67" s="90">
        <f t="shared" si="3"/>
        <v>1.302</v>
      </c>
      <c r="Q67" s="90">
        <f t="shared" si="4"/>
        <v>4.774</v>
      </c>
      <c r="R67" s="80" t="s">
        <v>94</v>
      </c>
    </row>
    <row r="68" s="53" customFormat="1" ht="21" customHeight="1" spans="1:18">
      <c r="A68" s="73">
        <v>120</v>
      </c>
      <c r="B68" s="74" t="s">
        <v>27</v>
      </c>
      <c r="C68" s="75" t="s">
        <v>35</v>
      </c>
      <c r="D68" s="75" t="s">
        <v>216</v>
      </c>
      <c r="E68" s="81" t="s">
        <v>217</v>
      </c>
      <c r="F68" s="76">
        <v>0.43</v>
      </c>
      <c r="G68" s="76">
        <v>8.6</v>
      </c>
      <c r="H68" s="77">
        <v>2</v>
      </c>
      <c r="I68" s="77">
        <v>8</v>
      </c>
      <c r="J68" s="77">
        <v>40</v>
      </c>
      <c r="K68" s="87"/>
      <c r="L68" s="87">
        <f t="shared" ref="L68:L71" si="11">F68*2*1000*0.15</f>
        <v>129</v>
      </c>
      <c r="M68" s="77">
        <v>4</v>
      </c>
      <c r="N68" s="88">
        <v>8.6</v>
      </c>
      <c r="O68" s="89">
        <f t="shared" si="2"/>
        <v>2.58</v>
      </c>
      <c r="P68" s="90">
        <f t="shared" si="3"/>
        <v>1.29</v>
      </c>
      <c r="Q68" s="90">
        <f t="shared" si="4"/>
        <v>4.73</v>
      </c>
      <c r="R68" s="80" t="s">
        <v>156</v>
      </c>
    </row>
    <row r="69" s="53" customFormat="1" ht="21" customHeight="1" spans="1:18">
      <c r="A69" s="73">
        <v>34</v>
      </c>
      <c r="B69" s="74" t="s">
        <v>27</v>
      </c>
      <c r="C69" s="75" t="s">
        <v>66</v>
      </c>
      <c r="D69" s="75" t="s">
        <v>218</v>
      </c>
      <c r="E69" s="81" t="s">
        <v>219</v>
      </c>
      <c r="F69" s="76">
        <v>0.6</v>
      </c>
      <c r="G69" s="76">
        <v>12</v>
      </c>
      <c r="H69" s="77">
        <v>3</v>
      </c>
      <c r="I69" s="77">
        <v>8</v>
      </c>
      <c r="J69" s="77">
        <v>360</v>
      </c>
      <c r="K69" s="87"/>
      <c r="L69" s="87">
        <v>306</v>
      </c>
      <c r="M69" s="77">
        <v>6</v>
      </c>
      <c r="N69" s="88">
        <f t="shared" ref="N69:N75" si="12">O69+P69+Q69</f>
        <v>12</v>
      </c>
      <c r="O69" s="89">
        <f t="shared" si="2"/>
        <v>3.6</v>
      </c>
      <c r="P69" s="90">
        <f t="shared" si="3"/>
        <v>1.8</v>
      </c>
      <c r="Q69" s="90">
        <f t="shared" si="4"/>
        <v>6.6</v>
      </c>
      <c r="R69" s="80" t="s">
        <v>94</v>
      </c>
    </row>
    <row r="70" s="53" customFormat="1" ht="21" customHeight="1" spans="1:18">
      <c r="A70" s="73">
        <v>121</v>
      </c>
      <c r="B70" s="74" t="s">
        <v>27</v>
      </c>
      <c r="C70" s="75" t="s">
        <v>35</v>
      </c>
      <c r="D70" s="75" t="s">
        <v>220</v>
      </c>
      <c r="E70" s="81" t="s">
        <v>221</v>
      </c>
      <c r="F70" s="76">
        <v>0.15</v>
      </c>
      <c r="G70" s="76">
        <v>3</v>
      </c>
      <c r="H70" s="77">
        <v>1</v>
      </c>
      <c r="I70" s="77">
        <v>4</v>
      </c>
      <c r="J70" s="77">
        <v>28</v>
      </c>
      <c r="K70" s="87"/>
      <c r="L70" s="87">
        <f t="shared" si="11"/>
        <v>45</v>
      </c>
      <c r="M70" s="77">
        <v>1</v>
      </c>
      <c r="N70" s="88">
        <v>3</v>
      </c>
      <c r="O70" s="89">
        <f t="shared" ref="O70:O130" si="13">F70*6</f>
        <v>0.9</v>
      </c>
      <c r="P70" s="90">
        <f t="shared" ref="P70:P130" si="14">F70*3</f>
        <v>0.45</v>
      </c>
      <c r="Q70" s="90">
        <f t="shared" ref="Q70:Q130" si="15">F70*11</f>
        <v>1.65</v>
      </c>
      <c r="R70" s="80" t="s">
        <v>156</v>
      </c>
    </row>
    <row r="71" s="53" customFormat="1" ht="21" customHeight="1" spans="1:18">
      <c r="A71" s="73">
        <v>122</v>
      </c>
      <c r="B71" s="74" t="s">
        <v>27</v>
      </c>
      <c r="C71" s="75" t="s">
        <v>35</v>
      </c>
      <c r="D71" s="75" t="s">
        <v>222</v>
      </c>
      <c r="E71" s="81" t="s">
        <v>223</v>
      </c>
      <c r="F71" s="76">
        <v>0.23</v>
      </c>
      <c r="G71" s="76">
        <v>4.6</v>
      </c>
      <c r="H71" s="77">
        <v>1</v>
      </c>
      <c r="I71" s="77">
        <v>4</v>
      </c>
      <c r="J71" s="77">
        <v>28</v>
      </c>
      <c r="K71" s="87"/>
      <c r="L71" s="87">
        <f t="shared" si="11"/>
        <v>69</v>
      </c>
      <c r="M71" s="77">
        <v>2</v>
      </c>
      <c r="N71" s="88">
        <v>4.6</v>
      </c>
      <c r="O71" s="89">
        <f t="shared" si="13"/>
        <v>1.38</v>
      </c>
      <c r="P71" s="90">
        <f t="shared" si="14"/>
        <v>0.69</v>
      </c>
      <c r="Q71" s="90">
        <f t="shared" si="15"/>
        <v>2.53</v>
      </c>
      <c r="R71" s="80" t="s">
        <v>156</v>
      </c>
    </row>
    <row r="72" s="53" customFormat="1" ht="21" customHeight="1" spans="1:18">
      <c r="A72" s="73">
        <v>35</v>
      </c>
      <c r="B72" s="74" t="s">
        <v>27</v>
      </c>
      <c r="C72" s="75" t="s">
        <v>63</v>
      </c>
      <c r="D72" s="75" t="s">
        <v>224</v>
      </c>
      <c r="E72" s="81" t="s">
        <v>225</v>
      </c>
      <c r="F72" s="76">
        <v>0.04</v>
      </c>
      <c r="G72" s="76">
        <v>0.8</v>
      </c>
      <c r="H72" s="77">
        <v>1</v>
      </c>
      <c r="I72" s="77">
        <v>4</v>
      </c>
      <c r="J72" s="77">
        <v>24</v>
      </c>
      <c r="K72" s="87"/>
      <c r="L72" s="87">
        <v>169.5</v>
      </c>
      <c r="M72" s="77">
        <v>1</v>
      </c>
      <c r="N72" s="88">
        <f t="shared" si="12"/>
        <v>0.8</v>
      </c>
      <c r="O72" s="89">
        <f t="shared" si="13"/>
        <v>0.24</v>
      </c>
      <c r="P72" s="90">
        <f t="shared" si="14"/>
        <v>0.12</v>
      </c>
      <c r="Q72" s="90">
        <f t="shared" si="15"/>
        <v>0.44</v>
      </c>
      <c r="R72" s="80" t="s">
        <v>94</v>
      </c>
    </row>
    <row r="73" s="53" customFormat="1" ht="21" customHeight="1" spans="1:18">
      <c r="A73" s="73">
        <v>36</v>
      </c>
      <c r="B73" s="74" t="s">
        <v>27</v>
      </c>
      <c r="C73" s="75" t="s">
        <v>63</v>
      </c>
      <c r="D73" s="75" t="s">
        <v>226</v>
      </c>
      <c r="E73" s="81" t="s">
        <v>227</v>
      </c>
      <c r="F73" s="76">
        <v>0.06</v>
      </c>
      <c r="G73" s="76">
        <v>1.2</v>
      </c>
      <c r="H73" s="77">
        <v>1</v>
      </c>
      <c r="I73" s="77">
        <v>4</v>
      </c>
      <c r="J73" s="77">
        <v>36</v>
      </c>
      <c r="K73" s="87"/>
      <c r="L73" s="87">
        <v>43.5</v>
      </c>
      <c r="M73" s="77">
        <v>1</v>
      </c>
      <c r="N73" s="88">
        <f t="shared" si="12"/>
        <v>1.2</v>
      </c>
      <c r="O73" s="89">
        <f t="shared" si="13"/>
        <v>0.36</v>
      </c>
      <c r="P73" s="90">
        <f t="shared" si="14"/>
        <v>0.18</v>
      </c>
      <c r="Q73" s="90">
        <f t="shared" si="15"/>
        <v>0.66</v>
      </c>
      <c r="R73" s="80" t="s">
        <v>94</v>
      </c>
    </row>
    <row r="74" s="53" customFormat="1" ht="21" customHeight="1" spans="1:18">
      <c r="A74" s="73">
        <v>39</v>
      </c>
      <c r="B74" s="74" t="s">
        <v>27</v>
      </c>
      <c r="C74" s="75" t="s">
        <v>63</v>
      </c>
      <c r="D74" s="75" t="s">
        <v>228</v>
      </c>
      <c r="E74" s="81" t="s">
        <v>229</v>
      </c>
      <c r="F74" s="76">
        <v>0.04</v>
      </c>
      <c r="G74" s="76">
        <v>0.8</v>
      </c>
      <c r="H74" s="77">
        <v>1</v>
      </c>
      <c r="I74" s="77">
        <v>4</v>
      </c>
      <c r="J74" s="77">
        <v>24</v>
      </c>
      <c r="K74" s="87"/>
      <c r="L74" s="87">
        <v>107.4</v>
      </c>
      <c r="M74" s="77">
        <v>1</v>
      </c>
      <c r="N74" s="88">
        <f t="shared" si="12"/>
        <v>0.8</v>
      </c>
      <c r="O74" s="89">
        <f t="shared" si="13"/>
        <v>0.24</v>
      </c>
      <c r="P74" s="90">
        <f t="shared" si="14"/>
        <v>0.12</v>
      </c>
      <c r="Q74" s="90">
        <f t="shared" si="15"/>
        <v>0.44</v>
      </c>
      <c r="R74" s="80" t="s">
        <v>94</v>
      </c>
    </row>
    <row r="75" s="53" customFormat="1" ht="21" customHeight="1" spans="1:18">
      <c r="A75" s="73">
        <v>40</v>
      </c>
      <c r="B75" s="74" t="s">
        <v>27</v>
      </c>
      <c r="C75" s="75" t="s">
        <v>63</v>
      </c>
      <c r="D75" s="75" t="s">
        <v>230</v>
      </c>
      <c r="E75" s="81" t="s">
        <v>231</v>
      </c>
      <c r="F75" s="76">
        <v>0.09</v>
      </c>
      <c r="G75" s="76">
        <v>1.8</v>
      </c>
      <c r="H75" s="77">
        <v>1</v>
      </c>
      <c r="I75" s="77">
        <v>4</v>
      </c>
      <c r="J75" s="77">
        <v>54</v>
      </c>
      <c r="K75" s="87"/>
      <c r="L75" s="87">
        <v>143.1</v>
      </c>
      <c r="M75" s="77">
        <v>1</v>
      </c>
      <c r="N75" s="88">
        <f t="shared" si="12"/>
        <v>1.8</v>
      </c>
      <c r="O75" s="89">
        <f t="shared" si="13"/>
        <v>0.54</v>
      </c>
      <c r="P75" s="90">
        <f t="shared" si="14"/>
        <v>0.27</v>
      </c>
      <c r="Q75" s="90">
        <f t="shared" si="15"/>
        <v>0.99</v>
      </c>
      <c r="R75" s="80" t="s">
        <v>94</v>
      </c>
    </row>
    <row r="76" s="53" customFormat="1" ht="21" customHeight="1" spans="1:18">
      <c r="A76" s="73">
        <v>149</v>
      </c>
      <c r="B76" s="74" t="s">
        <v>27</v>
      </c>
      <c r="C76" s="75" t="s">
        <v>56</v>
      </c>
      <c r="D76" s="75" t="s">
        <v>232</v>
      </c>
      <c r="E76" s="81" t="s">
        <v>233</v>
      </c>
      <c r="F76" s="76">
        <v>0.36</v>
      </c>
      <c r="G76" s="76">
        <v>7.2</v>
      </c>
      <c r="H76" s="77">
        <v>2</v>
      </c>
      <c r="I76" s="77">
        <v>4</v>
      </c>
      <c r="J76" s="77">
        <v>28</v>
      </c>
      <c r="K76" s="87"/>
      <c r="L76" s="87">
        <v>130</v>
      </c>
      <c r="M76" s="77">
        <v>3</v>
      </c>
      <c r="N76" s="88">
        <v>7.2</v>
      </c>
      <c r="O76" s="89">
        <f t="shared" si="13"/>
        <v>2.16</v>
      </c>
      <c r="P76" s="90">
        <f t="shared" si="14"/>
        <v>1.08</v>
      </c>
      <c r="Q76" s="90">
        <f t="shared" si="15"/>
        <v>3.96</v>
      </c>
      <c r="R76" s="80" t="s">
        <v>156</v>
      </c>
    </row>
    <row r="77" s="53" customFormat="1" ht="21" customHeight="1" spans="1:18">
      <c r="A77" s="73">
        <v>150</v>
      </c>
      <c r="B77" s="74" t="s">
        <v>27</v>
      </c>
      <c r="C77" s="75" t="s">
        <v>28</v>
      </c>
      <c r="D77" s="75" t="s">
        <v>234</v>
      </c>
      <c r="E77" s="80" t="s">
        <v>235</v>
      </c>
      <c r="F77" s="76">
        <v>3.1</v>
      </c>
      <c r="G77" s="76">
        <v>62</v>
      </c>
      <c r="H77" s="77"/>
      <c r="I77" s="77">
        <v>8</v>
      </c>
      <c r="J77" s="77">
        <v>2553</v>
      </c>
      <c r="K77" s="87"/>
      <c r="L77" s="87">
        <v>237</v>
      </c>
      <c r="M77" s="77">
        <v>14</v>
      </c>
      <c r="N77" s="88">
        <v>62</v>
      </c>
      <c r="O77" s="89">
        <f t="shared" si="13"/>
        <v>18.6</v>
      </c>
      <c r="P77" s="90">
        <f t="shared" si="14"/>
        <v>9.3</v>
      </c>
      <c r="Q77" s="90">
        <f t="shared" si="15"/>
        <v>34.1</v>
      </c>
      <c r="R77" s="80" t="s">
        <v>156</v>
      </c>
    </row>
    <row r="78" s="53" customFormat="1" ht="21" customHeight="1" spans="1:18">
      <c r="A78" s="73">
        <v>42</v>
      </c>
      <c r="B78" s="74" t="s">
        <v>27</v>
      </c>
      <c r="C78" s="75" t="s">
        <v>28</v>
      </c>
      <c r="D78" s="75" t="s">
        <v>236</v>
      </c>
      <c r="E78" s="80" t="s">
        <v>237</v>
      </c>
      <c r="F78" s="76">
        <v>1.75</v>
      </c>
      <c r="G78" s="76">
        <v>35</v>
      </c>
      <c r="H78" s="77">
        <v>9</v>
      </c>
      <c r="I78" s="77">
        <v>16</v>
      </c>
      <c r="J78" s="77">
        <v>1050</v>
      </c>
      <c r="K78" s="87"/>
      <c r="L78" s="87">
        <v>596.1</v>
      </c>
      <c r="M78" s="77">
        <v>18</v>
      </c>
      <c r="N78" s="88">
        <f t="shared" ref="N78:N90" si="16">O78+P78+Q78</f>
        <v>35</v>
      </c>
      <c r="O78" s="89">
        <f t="shared" si="13"/>
        <v>10.5</v>
      </c>
      <c r="P78" s="90">
        <f t="shared" si="14"/>
        <v>5.25</v>
      </c>
      <c r="Q78" s="90">
        <f t="shared" si="15"/>
        <v>19.25</v>
      </c>
      <c r="R78" s="80" t="s">
        <v>94</v>
      </c>
    </row>
    <row r="79" s="53" customFormat="1" ht="21" customHeight="1" spans="1:18">
      <c r="A79" s="73">
        <v>46</v>
      </c>
      <c r="B79" s="74" t="s">
        <v>27</v>
      </c>
      <c r="C79" s="75" t="s">
        <v>66</v>
      </c>
      <c r="D79" s="75" t="s">
        <v>238</v>
      </c>
      <c r="E79" s="81" t="s">
        <v>239</v>
      </c>
      <c r="F79" s="76">
        <v>0.21</v>
      </c>
      <c r="G79" s="76">
        <v>4.2</v>
      </c>
      <c r="H79" s="77">
        <v>1</v>
      </c>
      <c r="I79" s="77">
        <v>4</v>
      </c>
      <c r="J79" s="77">
        <v>126</v>
      </c>
      <c r="K79" s="87"/>
      <c r="L79" s="87">
        <v>80.4</v>
      </c>
      <c r="M79" s="77">
        <v>2</v>
      </c>
      <c r="N79" s="88">
        <f t="shared" si="16"/>
        <v>4.2</v>
      </c>
      <c r="O79" s="89">
        <f t="shared" si="13"/>
        <v>1.26</v>
      </c>
      <c r="P79" s="90">
        <f t="shared" si="14"/>
        <v>0.63</v>
      </c>
      <c r="Q79" s="90">
        <f t="shared" si="15"/>
        <v>2.31</v>
      </c>
      <c r="R79" s="80" t="s">
        <v>94</v>
      </c>
    </row>
    <row r="80" s="53" customFormat="1" ht="21" customHeight="1" spans="1:18">
      <c r="A80" s="73">
        <v>47</v>
      </c>
      <c r="B80" s="74" t="s">
        <v>27</v>
      </c>
      <c r="C80" s="75" t="s">
        <v>66</v>
      </c>
      <c r="D80" s="75" t="s">
        <v>240</v>
      </c>
      <c r="E80" s="81" t="s">
        <v>241</v>
      </c>
      <c r="F80" s="76">
        <v>0.21</v>
      </c>
      <c r="G80" s="76">
        <v>4.2</v>
      </c>
      <c r="H80" s="77">
        <v>1</v>
      </c>
      <c r="I80" s="77">
        <v>4</v>
      </c>
      <c r="J80" s="77">
        <v>126</v>
      </c>
      <c r="K80" s="87"/>
      <c r="L80" s="87">
        <v>91.2</v>
      </c>
      <c r="M80" s="77">
        <v>2</v>
      </c>
      <c r="N80" s="88">
        <f t="shared" si="16"/>
        <v>4.2</v>
      </c>
      <c r="O80" s="89">
        <f t="shared" si="13"/>
        <v>1.26</v>
      </c>
      <c r="P80" s="90">
        <f t="shared" si="14"/>
        <v>0.63</v>
      </c>
      <c r="Q80" s="90">
        <f t="shared" si="15"/>
        <v>2.31</v>
      </c>
      <c r="R80" s="80" t="s">
        <v>94</v>
      </c>
    </row>
    <row r="81" s="53" customFormat="1" ht="21" customHeight="1" spans="1:18">
      <c r="A81" s="73">
        <v>48</v>
      </c>
      <c r="B81" s="74" t="s">
        <v>27</v>
      </c>
      <c r="C81" s="75" t="s">
        <v>66</v>
      </c>
      <c r="D81" s="75" t="s">
        <v>242</v>
      </c>
      <c r="E81" s="81" t="s">
        <v>243</v>
      </c>
      <c r="F81" s="76">
        <v>0.43</v>
      </c>
      <c r="G81" s="76">
        <v>8.6</v>
      </c>
      <c r="H81" s="77">
        <v>2</v>
      </c>
      <c r="I81" s="77">
        <v>4</v>
      </c>
      <c r="J81" s="77">
        <v>258</v>
      </c>
      <c r="K81" s="87"/>
      <c r="L81" s="87">
        <v>173.7</v>
      </c>
      <c r="M81" s="77">
        <v>4</v>
      </c>
      <c r="N81" s="88">
        <f t="shared" si="16"/>
        <v>8.6</v>
      </c>
      <c r="O81" s="89">
        <f t="shared" si="13"/>
        <v>2.58</v>
      </c>
      <c r="P81" s="90">
        <f t="shared" si="14"/>
        <v>1.29</v>
      </c>
      <c r="Q81" s="90">
        <f t="shared" si="15"/>
        <v>4.73</v>
      </c>
      <c r="R81" s="80" t="s">
        <v>94</v>
      </c>
    </row>
    <row r="82" s="53" customFormat="1" ht="21" customHeight="1" spans="1:18">
      <c r="A82" s="73">
        <v>55</v>
      </c>
      <c r="B82" s="74" t="s">
        <v>27</v>
      </c>
      <c r="C82" s="75" t="s">
        <v>53</v>
      </c>
      <c r="D82" s="75" t="s">
        <v>244</v>
      </c>
      <c r="E82" s="81" t="s">
        <v>245</v>
      </c>
      <c r="F82" s="76">
        <v>0.16</v>
      </c>
      <c r="G82" s="76">
        <v>3.2</v>
      </c>
      <c r="H82" s="77">
        <v>1</v>
      </c>
      <c r="I82" s="77">
        <v>4</v>
      </c>
      <c r="J82" s="77">
        <v>96</v>
      </c>
      <c r="K82" s="87"/>
      <c r="L82" s="87">
        <v>148.2</v>
      </c>
      <c r="M82" s="77">
        <v>2</v>
      </c>
      <c r="N82" s="88">
        <f t="shared" si="16"/>
        <v>3.2</v>
      </c>
      <c r="O82" s="89">
        <f t="shared" si="13"/>
        <v>0.96</v>
      </c>
      <c r="P82" s="90">
        <f t="shared" si="14"/>
        <v>0.48</v>
      </c>
      <c r="Q82" s="90">
        <f t="shared" si="15"/>
        <v>1.76</v>
      </c>
      <c r="R82" s="80" t="s">
        <v>94</v>
      </c>
    </row>
    <row r="83" s="53" customFormat="1" ht="21" customHeight="1" spans="1:18">
      <c r="A83" s="73">
        <v>56</v>
      </c>
      <c r="B83" s="74" t="s">
        <v>27</v>
      </c>
      <c r="C83" s="75" t="s">
        <v>53</v>
      </c>
      <c r="D83" s="75" t="s">
        <v>246</v>
      </c>
      <c r="E83" s="81" t="s">
        <v>247</v>
      </c>
      <c r="F83" s="76">
        <v>0.05</v>
      </c>
      <c r="G83" s="76">
        <v>1</v>
      </c>
      <c r="H83" s="77">
        <v>0</v>
      </c>
      <c r="I83" s="77">
        <v>4</v>
      </c>
      <c r="J83" s="77">
        <v>30</v>
      </c>
      <c r="K83" s="87"/>
      <c r="L83" s="87">
        <v>39.3</v>
      </c>
      <c r="M83" s="77">
        <v>1</v>
      </c>
      <c r="N83" s="88">
        <f t="shared" si="16"/>
        <v>1</v>
      </c>
      <c r="O83" s="89">
        <f t="shared" si="13"/>
        <v>0.3</v>
      </c>
      <c r="P83" s="90">
        <f t="shared" si="14"/>
        <v>0.15</v>
      </c>
      <c r="Q83" s="90">
        <f t="shared" si="15"/>
        <v>0.55</v>
      </c>
      <c r="R83" s="80" t="s">
        <v>94</v>
      </c>
    </row>
    <row r="84" s="53" customFormat="1" ht="21" customHeight="1" spans="1:18">
      <c r="A84" s="73">
        <v>57</v>
      </c>
      <c r="B84" s="74" t="s">
        <v>27</v>
      </c>
      <c r="C84" s="75" t="s">
        <v>53</v>
      </c>
      <c r="D84" s="75" t="s">
        <v>248</v>
      </c>
      <c r="E84" s="81" t="s">
        <v>249</v>
      </c>
      <c r="F84" s="76">
        <v>1</v>
      </c>
      <c r="G84" s="76">
        <v>20</v>
      </c>
      <c r="H84" s="77">
        <v>5</v>
      </c>
      <c r="I84" s="77">
        <f>F84*8</f>
        <v>8</v>
      </c>
      <c r="J84" s="77">
        <v>600</v>
      </c>
      <c r="K84" s="87"/>
      <c r="L84" s="87">
        <v>308.1</v>
      </c>
      <c r="M84" s="77">
        <v>10</v>
      </c>
      <c r="N84" s="88">
        <f t="shared" si="16"/>
        <v>20</v>
      </c>
      <c r="O84" s="89">
        <f t="shared" si="13"/>
        <v>6</v>
      </c>
      <c r="P84" s="90">
        <f t="shared" si="14"/>
        <v>3</v>
      </c>
      <c r="Q84" s="90">
        <f t="shared" si="15"/>
        <v>11</v>
      </c>
      <c r="R84" s="80" t="s">
        <v>94</v>
      </c>
    </row>
    <row r="85" s="53" customFormat="1" ht="21" customHeight="1" spans="1:18">
      <c r="A85" s="73">
        <v>58</v>
      </c>
      <c r="B85" s="74" t="s">
        <v>27</v>
      </c>
      <c r="C85" s="75" t="s">
        <v>53</v>
      </c>
      <c r="D85" s="75" t="s">
        <v>250</v>
      </c>
      <c r="E85" s="81" t="s">
        <v>251</v>
      </c>
      <c r="F85" s="76">
        <v>0.25</v>
      </c>
      <c r="G85" s="76">
        <v>5</v>
      </c>
      <c r="H85" s="77">
        <v>1</v>
      </c>
      <c r="I85" s="77">
        <v>4</v>
      </c>
      <c r="J85" s="77">
        <v>150</v>
      </c>
      <c r="K85" s="87"/>
      <c r="L85" s="87">
        <v>137.4</v>
      </c>
      <c r="M85" s="77">
        <v>3</v>
      </c>
      <c r="N85" s="88">
        <f t="shared" si="16"/>
        <v>5</v>
      </c>
      <c r="O85" s="89">
        <f t="shared" si="13"/>
        <v>1.5</v>
      </c>
      <c r="P85" s="90">
        <f t="shared" si="14"/>
        <v>0.75</v>
      </c>
      <c r="Q85" s="90">
        <f t="shared" si="15"/>
        <v>2.75</v>
      </c>
      <c r="R85" s="80" t="s">
        <v>94</v>
      </c>
    </row>
    <row r="86" s="53" customFormat="1" ht="21" customHeight="1" spans="1:18">
      <c r="A86" s="73">
        <v>59</v>
      </c>
      <c r="B86" s="74" t="s">
        <v>27</v>
      </c>
      <c r="C86" s="75" t="s">
        <v>53</v>
      </c>
      <c r="D86" s="75" t="s">
        <v>252</v>
      </c>
      <c r="E86" s="81" t="s">
        <v>253</v>
      </c>
      <c r="F86" s="76">
        <v>0.12</v>
      </c>
      <c r="G86" s="76">
        <v>2.4</v>
      </c>
      <c r="H86" s="77">
        <v>1</v>
      </c>
      <c r="I86" s="77">
        <v>4</v>
      </c>
      <c r="J86" s="77">
        <v>72</v>
      </c>
      <c r="K86" s="87"/>
      <c r="L86" s="87">
        <v>143.4</v>
      </c>
      <c r="M86" s="77">
        <v>1</v>
      </c>
      <c r="N86" s="88">
        <f t="shared" si="16"/>
        <v>2.4</v>
      </c>
      <c r="O86" s="89">
        <f t="shared" si="13"/>
        <v>0.72</v>
      </c>
      <c r="P86" s="90">
        <f t="shared" si="14"/>
        <v>0.36</v>
      </c>
      <c r="Q86" s="90">
        <f t="shared" si="15"/>
        <v>1.32</v>
      </c>
      <c r="R86" s="80" t="s">
        <v>94</v>
      </c>
    </row>
    <row r="87" s="53" customFormat="1" ht="21" customHeight="1" spans="1:18">
      <c r="A87" s="73">
        <v>60</v>
      </c>
      <c r="B87" s="74" t="s">
        <v>27</v>
      </c>
      <c r="C87" s="75" t="s">
        <v>53</v>
      </c>
      <c r="D87" s="75" t="s">
        <v>254</v>
      </c>
      <c r="E87" s="81" t="s">
        <v>255</v>
      </c>
      <c r="F87" s="76">
        <v>0.1</v>
      </c>
      <c r="G87" s="76">
        <v>2</v>
      </c>
      <c r="H87" s="77">
        <v>1</v>
      </c>
      <c r="I87" s="77">
        <v>4</v>
      </c>
      <c r="J87" s="77">
        <v>60</v>
      </c>
      <c r="K87" s="87"/>
      <c r="L87" s="87">
        <v>202.2</v>
      </c>
      <c r="M87" s="77">
        <v>1</v>
      </c>
      <c r="N87" s="88">
        <f t="shared" si="16"/>
        <v>2</v>
      </c>
      <c r="O87" s="89">
        <f t="shared" si="13"/>
        <v>0.6</v>
      </c>
      <c r="P87" s="90">
        <f t="shared" si="14"/>
        <v>0.3</v>
      </c>
      <c r="Q87" s="90">
        <f t="shared" si="15"/>
        <v>1.1</v>
      </c>
      <c r="R87" s="80" t="s">
        <v>94</v>
      </c>
    </row>
    <row r="88" s="53" customFormat="1" ht="21" customHeight="1" spans="1:18">
      <c r="A88" s="73">
        <v>61</v>
      </c>
      <c r="B88" s="74" t="s">
        <v>27</v>
      </c>
      <c r="C88" s="75" t="s">
        <v>53</v>
      </c>
      <c r="D88" s="75" t="s">
        <v>256</v>
      </c>
      <c r="E88" s="81" t="s">
        <v>257</v>
      </c>
      <c r="F88" s="76">
        <v>0.4</v>
      </c>
      <c r="G88" s="76">
        <v>8</v>
      </c>
      <c r="H88" s="77">
        <v>2</v>
      </c>
      <c r="I88" s="77">
        <v>4</v>
      </c>
      <c r="J88" s="77">
        <v>240</v>
      </c>
      <c r="K88" s="87"/>
      <c r="L88" s="87">
        <v>384.3</v>
      </c>
      <c r="M88" s="77">
        <v>4</v>
      </c>
      <c r="N88" s="88">
        <f t="shared" si="16"/>
        <v>8</v>
      </c>
      <c r="O88" s="89">
        <f t="shared" si="13"/>
        <v>2.4</v>
      </c>
      <c r="P88" s="90">
        <f t="shared" si="14"/>
        <v>1.2</v>
      </c>
      <c r="Q88" s="90">
        <f t="shared" si="15"/>
        <v>4.4</v>
      </c>
      <c r="R88" s="80" t="s">
        <v>94</v>
      </c>
    </row>
    <row r="89" s="53" customFormat="1" ht="21" customHeight="1" spans="1:18">
      <c r="A89" s="73">
        <v>62</v>
      </c>
      <c r="B89" s="74" t="s">
        <v>27</v>
      </c>
      <c r="C89" s="75" t="s">
        <v>53</v>
      </c>
      <c r="D89" s="75" t="s">
        <v>258</v>
      </c>
      <c r="E89" s="81" t="s">
        <v>253</v>
      </c>
      <c r="F89" s="76">
        <v>0.04</v>
      </c>
      <c r="G89" s="76">
        <v>0.8</v>
      </c>
      <c r="H89" s="77">
        <v>0</v>
      </c>
      <c r="I89" s="77">
        <v>4</v>
      </c>
      <c r="J89" s="77">
        <v>24</v>
      </c>
      <c r="K89" s="87"/>
      <c r="L89" s="87">
        <v>71.7</v>
      </c>
      <c r="M89" s="77">
        <v>1</v>
      </c>
      <c r="N89" s="88">
        <f t="shared" si="16"/>
        <v>0.8</v>
      </c>
      <c r="O89" s="89">
        <f t="shared" si="13"/>
        <v>0.24</v>
      </c>
      <c r="P89" s="90">
        <f t="shared" si="14"/>
        <v>0.12</v>
      </c>
      <c r="Q89" s="90">
        <f t="shared" si="15"/>
        <v>0.44</v>
      </c>
      <c r="R89" s="80" t="s">
        <v>94</v>
      </c>
    </row>
    <row r="90" s="53" customFormat="1" ht="21" customHeight="1" spans="1:18">
      <c r="A90" s="73">
        <v>66</v>
      </c>
      <c r="B90" s="74" t="s">
        <v>27</v>
      </c>
      <c r="C90" s="75" t="s">
        <v>53</v>
      </c>
      <c r="D90" s="75" t="s">
        <v>259</v>
      </c>
      <c r="E90" s="81" t="s">
        <v>260</v>
      </c>
      <c r="F90" s="76">
        <v>0.179</v>
      </c>
      <c r="G90" s="76">
        <v>3.58</v>
      </c>
      <c r="H90" s="77">
        <v>1</v>
      </c>
      <c r="I90" s="77">
        <v>4</v>
      </c>
      <c r="J90" s="77">
        <v>108</v>
      </c>
      <c r="K90" s="87"/>
      <c r="L90" s="87">
        <v>104.7</v>
      </c>
      <c r="M90" s="77">
        <v>2</v>
      </c>
      <c r="N90" s="88">
        <f t="shared" si="16"/>
        <v>3.58</v>
      </c>
      <c r="O90" s="89">
        <f t="shared" si="13"/>
        <v>1.074</v>
      </c>
      <c r="P90" s="90">
        <f t="shared" si="14"/>
        <v>0.537</v>
      </c>
      <c r="Q90" s="90">
        <f t="shared" si="15"/>
        <v>1.969</v>
      </c>
      <c r="R90" s="80" t="s">
        <v>94</v>
      </c>
    </row>
    <row r="91" s="53" customFormat="1" ht="21" customHeight="1" spans="1:18">
      <c r="A91" s="73">
        <v>158</v>
      </c>
      <c r="B91" s="74" t="s">
        <v>27</v>
      </c>
      <c r="C91" s="75" t="s">
        <v>31</v>
      </c>
      <c r="D91" s="75" t="s">
        <v>261</v>
      </c>
      <c r="E91" s="81" t="s">
        <v>262</v>
      </c>
      <c r="F91" s="76">
        <v>0.08</v>
      </c>
      <c r="G91" s="76">
        <v>1.6</v>
      </c>
      <c r="H91" s="77">
        <v>1</v>
      </c>
      <c r="I91" s="77">
        <v>4</v>
      </c>
      <c r="J91" s="77">
        <v>28</v>
      </c>
      <c r="K91" s="87"/>
      <c r="L91" s="87">
        <f>F91*2*1000*0.15</f>
        <v>24</v>
      </c>
      <c r="M91" s="77">
        <v>1</v>
      </c>
      <c r="N91" s="88">
        <v>1.6</v>
      </c>
      <c r="O91" s="89">
        <f t="shared" si="13"/>
        <v>0.48</v>
      </c>
      <c r="P91" s="90">
        <f t="shared" si="14"/>
        <v>0.24</v>
      </c>
      <c r="Q91" s="90">
        <f t="shared" si="15"/>
        <v>0.88</v>
      </c>
      <c r="R91" s="80" t="s">
        <v>156</v>
      </c>
    </row>
    <row r="92" s="53" customFormat="1" ht="21" customHeight="1" spans="1:18">
      <c r="A92" s="73">
        <v>73</v>
      </c>
      <c r="B92" s="74" t="s">
        <v>27</v>
      </c>
      <c r="C92" s="75" t="s">
        <v>31</v>
      </c>
      <c r="D92" s="75" t="s">
        <v>263</v>
      </c>
      <c r="E92" s="81" t="s">
        <v>264</v>
      </c>
      <c r="F92" s="76">
        <v>0.3</v>
      </c>
      <c r="G92" s="76">
        <v>6</v>
      </c>
      <c r="H92" s="77">
        <v>2</v>
      </c>
      <c r="I92" s="77">
        <v>4</v>
      </c>
      <c r="J92" s="77">
        <v>180</v>
      </c>
      <c r="K92" s="87"/>
      <c r="L92" s="87">
        <v>186.3</v>
      </c>
      <c r="M92" s="77">
        <v>3</v>
      </c>
      <c r="N92" s="88">
        <f t="shared" ref="N92:N95" si="17">O92+P92+Q92</f>
        <v>6</v>
      </c>
      <c r="O92" s="89">
        <f t="shared" si="13"/>
        <v>1.8</v>
      </c>
      <c r="P92" s="90">
        <f t="shared" si="14"/>
        <v>0.9</v>
      </c>
      <c r="Q92" s="90">
        <f t="shared" si="15"/>
        <v>3.3</v>
      </c>
      <c r="R92" s="80" t="s">
        <v>94</v>
      </c>
    </row>
    <row r="93" s="53" customFormat="1" ht="21" customHeight="1" spans="1:18">
      <c r="A93" s="73">
        <v>74</v>
      </c>
      <c r="B93" s="74" t="s">
        <v>27</v>
      </c>
      <c r="C93" s="75" t="s">
        <v>31</v>
      </c>
      <c r="D93" s="75" t="s">
        <v>265</v>
      </c>
      <c r="E93" s="81" t="s">
        <v>266</v>
      </c>
      <c r="F93" s="76">
        <v>0.19</v>
      </c>
      <c r="G93" s="76">
        <v>3.8</v>
      </c>
      <c r="H93" s="77">
        <v>1</v>
      </c>
      <c r="I93" s="77">
        <v>4</v>
      </c>
      <c r="J93" s="77">
        <v>114</v>
      </c>
      <c r="K93" s="87"/>
      <c r="L93" s="87">
        <v>152.1</v>
      </c>
      <c r="M93" s="77">
        <v>2</v>
      </c>
      <c r="N93" s="88">
        <f t="shared" si="17"/>
        <v>3.8</v>
      </c>
      <c r="O93" s="89">
        <f t="shared" si="13"/>
        <v>1.14</v>
      </c>
      <c r="P93" s="90">
        <f t="shared" si="14"/>
        <v>0.57</v>
      </c>
      <c r="Q93" s="90">
        <f t="shared" si="15"/>
        <v>2.09</v>
      </c>
      <c r="R93" s="80" t="s">
        <v>94</v>
      </c>
    </row>
    <row r="94" s="53" customFormat="1" ht="21" customHeight="1" spans="1:18">
      <c r="A94" s="73">
        <v>77</v>
      </c>
      <c r="B94" s="74" t="s">
        <v>27</v>
      </c>
      <c r="C94" s="75" t="s">
        <v>31</v>
      </c>
      <c r="D94" s="75" t="s">
        <v>267</v>
      </c>
      <c r="E94" s="81" t="s">
        <v>268</v>
      </c>
      <c r="F94" s="76">
        <v>0.1</v>
      </c>
      <c r="G94" s="76">
        <v>2</v>
      </c>
      <c r="H94" s="77">
        <v>1</v>
      </c>
      <c r="I94" s="77">
        <v>4</v>
      </c>
      <c r="J94" s="77">
        <v>60</v>
      </c>
      <c r="K94" s="87"/>
      <c r="L94" s="87">
        <v>93.6</v>
      </c>
      <c r="M94" s="77">
        <v>1</v>
      </c>
      <c r="N94" s="88">
        <f t="shared" si="17"/>
        <v>2</v>
      </c>
      <c r="O94" s="89">
        <f t="shared" si="13"/>
        <v>0.6</v>
      </c>
      <c r="P94" s="90">
        <f t="shared" si="14"/>
        <v>0.3</v>
      </c>
      <c r="Q94" s="90">
        <f t="shared" si="15"/>
        <v>1.1</v>
      </c>
      <c r="R94" s="80" t="s">
        <v>94</v>
      </c>
    </row>
    <row r="95" s="53" customFormat="1" ht="21" customHeight="1" spans="1:18">
      <c r="A95" s="73">
        <v>78</v>
      </c>
      <c r="B95" s="74" t="s">
        <v>27</v>
      </c>
      <c r="C95" s="75" t="s">
        <v>31</v>
      </c>
      <c r="D95" s="75" t="s">
        <v>269</v>
      </c>
      <c r="E95" s="81" t="s">
        <v>270</v>
      </c>
      <c r="F95" s="76">
        <v>0.1</v>
      </c>
      <c r="G95" s="76">
        <v>2</v>
      </c>
      <c r="H95" s="77">
        <v>1</v>
      </c>
      <c r="I95" s="77">
        <v>4</v>
      </c>
      <c r="J95" s="77">
        <v>60</v>
      </c>
      <c r="K95" s="87"/>
      <c r="L95" s="87">
        <v>236.7</v>
      </c>
      <c r="M95" s="77">
        <v>1</v>
      </c>
      <c r="N95" s="88">
        <f t="shared" si="17"/>
        <v>2</v>
      </c>
      <c r="O95" s="89">
        <f t="shared" si="13"/>
        <v>0.6</v>
      </c>
      <c r="P95" s="90">
        <f t="shared" si="14"/>
        <v>0.3</v>
      </c>
      <c r="Q95" s="90">
        <f t="shared" si="15"/>
        <v>1.1</v>
      </c>
      <c r="R95" s="80" t="s">
        <v>94</v>
      </c>
    </row>
    <row r="96" s="53" customFormat="1" ht="21" customHeight="1" spans="1:18">
      <c r="A96" s="73">
        <v>159</v>
      </c>
      <c r="B96" s="74" t="s">
        <v>27</v>
      </c>
      <c r="C96" s="75" t="s">
        <v>31</v>
      </c>
      <c r="D96" s="75" t="s">
        <v>271</v>
      </c>
      <c r="E96" s="81" t="s">
        <v>272</v>
      </c>
      <c r="F96" s="76">
        <v>0.85</v>
      </c>
      <c r="G96" s="76">
        <v>17</v>
      </c>
      <c r="H96" s="77">
        <v>2</v>
      </c>
      <c r="I96" s="77">
        <v>8</v>
      </c>
      <c r="J96" s="77">
        <v>240</v>
      </c>
      <c r="K96" s="87"/>
      <c r="L96" s="87">
        <f t="shared" ref="L96:L101" si="18">F96*2*1000*0.15</f>
        <v>255</v>
      </c>
      <c r="M96" s="77">
        <v>8</v>
      </c>
      <c r="N96" s="88">
        <v>17</v>
      </c>
      <c r="O96" s="89">
        <f t="shared" si="13"/>
        <v>5.1</v>
      </c>
      <c r="P96" s="90">
        <f t="shared" si="14"/>
        <v>2.55</v>
      </c>
      <c r="Q96" s="90">
        <f t="shared" si="15"/>
        <v>9.35</v>
      </c>
      <c r="R96" s="80" t="s">
        <v>156</v>
      </c>
    </row>
    <row r="97" s="53" customFormat="1" ht="21" customHeight="1" spans="1:18">
      <c r="A97" s="73">
        <v>80</v>
      </c>
      <c r="B97" s="74" t="s">
        <v>27</v>
      </c>
      <c r="C97" s="75" t="s">
        <v>31</v>
      </c>
      <c r="D97" s="75" t="s">
        <v>273</v>
      </c>
      <c r="E97" s="81" t="s">
        <v>274</v>
      </c>
      <c r="F97" s="76">
        <v>0.19</v>
      </c>
      <c r="G97" s="76">
        <v>3.8</v>
      </c>
      <c r="H97" s="77">
        <v>1</v>
      </c>
      <c r="I97" s="77">
        <v>4</v>
      </c>
      <c r="J97" s="77">
        <v>114</v>
      </c>
      <c r="K97" s="87"/>
      <c r="L97" s="87">
        <v>58.5</v>
      </c>
      <c r="M97" s="77">
        <v>2</v>
      </c>
      <c r="N97" s="88">
        <f t="shared" ref="N97:N104" si="19">O97+P97+Q97</f>
        <v>3.8</v>
      </c>
      <c r="O97" s="89">
        <f t="shared" si="13"/>
        <v>1.14</v>
      </c>
      <c r="P97" s="90">
        <f t="shared" si="14"/>
        <v>0.57</v>
      </c>
      <c r="Q97" s="90">
        <f t="shared" si="15"/>
        <v>2.09</v>
      </c>
      <c r="R97" s="80" t="s">
        <v>94</v>
      </c>
    </row>
    <row r="98" s="53" customFormat="1" ht="21" customHeight="1" spans="1:18">
      <c r="A98" s="73">
        <v>84</v>
      </c>
      <c r="B98" s="74" t="s">
        <v>27</v>
      </c>
      <c r="C98" s="75" t="s">
        <v>63</v>
      </c>
      <c r="D98" s="75" t="s">
        <v>275</v>
      </c>
      <c r="E98" s="81" t="s">
        <v>276</v>
      </c>
      <c r="F98" s="76">
        <v>0.23</v>
      </c>
      <c r="G98" s="76">
        <v>4.6</v>
      </c>
      <c r="H98" s="77">
        <v>1</v>
      </c>
      <c r="I98" s="77">
        <v>4</v>
      </c>
      <c r="J98" s="77">
        <v>138</v>
      </c>
      <c r="K98" s="87"/>
      <c r="L98" s="87">
        <v>204.9</v>
      </c>
      <c r="M98" s="77">
        <v>2</v>
      </c>
      <c r="N98" s="88">
        <f t="shared" si="19"/>
        <v>4.6</v>
      </c>
      <c r="O98" s="89">
        <f t="shared" si="13"/>
        <v>1.38</v>
      </c>
      <c r="P98" s="90">
        <f t="shared" si="14"/>
        <v>0.69</v>
      </c>
      <c r="Q98" s="90">
        <f t="shared" si="15"/>
        <v>2.53</v>
      </c>
      <c r="R98" s="80" t="s">
        <v>94</v>
      </c>
    </row>
    <row r="99" s="53" customFormat="1" ht="21" customHeight="1" spans="1:18">
      <c r="A99" s="73">
        <v>160</v>
      </c>
      <c r="B99" s="74" t="s">
        <v>27</v>
      </c>
      <c r="C99" s="75" t="s">
        <v>35</v>
      </c>
      <c r="D99" s="75" t="s">
        <v>277</v>
      </c>
      <c r="E99" s="81" t="s">
        <v>278</v>
      </c>
      <c r="F99" s="76">
        <v>0.15</v>
      </c>
      <c r="G99" s="76">
        <v>3</v>
      </c>
      <c r="H99" s="77">
        <v>1</v>
      </c>
      <c r="I99" s="77">
        <v>4</v>
      </c>
      <c r="J99" s="77">
        <v>28</v>
      </c>
      <c r="K99" s="87"/>
      <c r="L99" s="87">
        <f t="shared" si="18"/>
        <v>45</v>
      </c>
      <c r="M99" s="77">
        <v>1</v>
      </c>
      <c r="N99" s="88">
        <v>3</v>
      </c>
      <c r="O99" s="89">
        <f t="shared" si="13"/>
        <v>0.9</v>
      </c>
      <c r="P99" s="90">
        <f t="shared" si="14"/>
        <v>0.45</v>
      </c>
      <c r="Q99" s="90">
        <f t="shared" si="15"/>
        <v>1.65</v>
      </c>
      <c r="R99" s="80" t="s">
        <v>156</v>
      </c>
    </row>
    <row r="100" s="53" customFormat="1" ht="21" customHeight="1" spans="1:18">
      <c r="A100" s="73">
        <v>161</v>
      </c>
      <c r="B100" s="74" t="s">
        <v>27</v>
      </c>
      <c r="C100" s="75" t="s">
        <v>35</v>
      </c>
      <c r="D100" s="75" t="s">
        <v>279</v>
      </c>
      <c r="E100" s="81" t="s">
        <v>280</v>
      </c>
      <c r="F100" s="76">
        <v>0.16</v>
      </c>
      <c r="G100" s="76">
        <v>3.2</v>
      </c>
      <c r="H100" s="77">
        <v>1</v>
      </c>
      <c r="I100" s="77">
        <v>4</v>
      </c>
      <c r="J100" s="77">
        <v>28</v>
      </c>
      <c r="K100" s="87"/>
      <c r="L100" s="87">
        <f t="shared" si="18"/>
        <v>48</v>
      </c>
      <c r="M100" s="77">
        <v>1</v>
      </c>
      <c r="N100" s="88">
        <v>3.2</v>
      </c>
      <c r="O100" s="89">
        <f t="shared" si="13"/>
        <v>0.96</v>
      </c>
      <c r="P100" s="90">
        <f t="shared" si="14"/>
        <v>0.48</v>
      </c>
      <c r="Q100" s="90">
        <f t="shared" si="15"/>
        <v>1.76</v>
      </c>
      <c r="R100" s="80" t="s">
        <v>156</v>
      </c>
    </row>
    <row r="101" s="53" customFormat="1" ht="21" customHeight="1" spans="1:18">
      <c r="A101" s="73">
        <v>162</v>
      </c>
      <c r="B101" s="74" t="s">
        <v>27</v>
      </c>
      <c r="C101" s="75" t="s">
        <v>35</v>
      </c>
      <c r="D101" s="75" t="s">
        <v>281</v>
      </c>
      <c r="E101" s="81" t="s">
        <v>174</v>
      </c>
      <c r="F101" s="76">
        <v>0.45</v>
      </c>
      <c r="G101" s="76">
        <v>9</v>
      </c>
      <c r="H101" s="77">
        <v>2</v>
      </c>
      <c r="I101" s="77">
        <v>4</v>
      </c>
      <c r="J101" s="77">
        <v>40</v>
      </c>
      <c r="K101" s="87"/>
      <c r="L101" s="87">
        <f t="shared" si="18"/>
        <v>135</v>
      </c>
      <c r="M101" s="77">
        <v>4</v>
      </c>
      <c r="N101" s="88">
        <v>9</v>
      </c>
      <c r="O101" s="89">
        <f t="shared" si="13"/>
        <v>2.7</v>
      </c>
      <c r="P101" s="90">
        <f t="shared" si="14"/>
        <v>1.35</v>
      </c>
      <c r="Q101" s="90">
        <f t="shared" si="15"/>
        <v>4.95</v>
      </c>
      <c r="R101" s="80" t="s">
        <v>156</v>
      </c>
    </row>
    <row r="102" s="53" customFormat="1" ht="21" customHeight="1" spans="1:18">
      <c r="A102" s="73">
        <v>88</v>
      </c>
      <c r="B102" s="74" t="s">
        <v>27</v>
      </c>
      <c r="C102" s="75" t="s">
        <v>53</v>
      </c>
      <c r="D102" s="75" t="s">
        <v>282</v>
      </c>
      <c r="E102" s="81" t="s">
        <v>245</v>
      </c>
      <c r="F102" s="76">
        <v>0.2</v>
      </c>
      <c r="G102" s="76">
        <v>4</v>
      </c>
      <c r="H102" s="77">
        <v>1</v>
      </c>
      <c r="I102" s="77">
        <v>4</v>
      </c>
      <c r="J102" s="77">
        <v>120</v>
      </c>
      <c r="K102" s="87"/>
      <c r="L102" s="87">
        <v>258.9</v>
      </c>
      <c r="M102" s="77">
        <v>2</v>
      </c>
      <c r="N102" s="88">
        <f t="shared" si="19"/>
        <v>4</v>
      </c>
      <c r="O102" s="89">
        <f t="shared" si="13"/>
        <v>1.2</v>
      </c>
      <c r="P102" s="90">
        <f t="shared" si="14"/>
        <v>0.6</v>
      </c>
      <c r="Q102" s="90">
        <f t="shared" si="15"/>
        <v>2.2</v>
      </c>
      <c r="R102" s="80" t="s">
        <v>94</v>
      </c>
    </row>
    <row r="103" s="53" customFormat="1" ht="21" customHeight="1" spans="1:18">
      <c r="A103" s="73">
        <v>89</v>
      </c>
      <c r="B103" s="74" t="s">
        <v>27</v>
      </c>
      <c r="C103" s="75" t="s">
        <v>53</v>
      </c>
      <c r="D103" s="75" t="s">
        <v>283</v>
      </c>
      <c r="E103" s="81" t="s">
        <v>249</v>
      </c>
      <c r="F103" s="76">
        <v>0.08</v>
      </c>
      <c r="G103" s="76">
        <v>1.6</v>
      </c>
      <c r="H103" s="77">
        <v>0</v>
      </c>
      <c r="I103" s="77">
        <v>4</v>
      </c>
      <c r="J103" s="77">
        <v>48</v>
      </c>
      <c r="K103" s="87"/>
      <c r="L103" s="87">
        <v>139.5</v>
      </c>
      <c r="M103" s="77">
        <v>1</v>
      </c>
      <c r="N103" s="88">
        <f t="shared" si="19"/>
        <v>1.6</v>
      </c>
      <c r="O103" s="89">
        <f t="shared" si="13"/>
        <v>0.48</v>
      </c>
      <c r="P103" s="90">
        <f t="shared" si="14"/>
        <v>0.24</v>
      </c>
      <c r="Q103" s="90">
        <f t="shared" si="15"/>
        <v>0.88</v>
      </c>
      <c r="R103" s="80" t="s">
        <v>94</v>
      </c>
    </row>
    <row r="104" s="53" customFormat="1" ht="21" customHeight="1" spans="1:18">
      <c r="A104" s="73">
        <v>90</v>
      </c>
      <c r="B104" s="74" t="s">
        <v>27</v>
      </c>
      <c r="C104" s="75" t="s">
        <v>53</v>
      </c>
      <c r="D104" s="75" t="s">
        <v>284</v>
      </c>
      <c r="E104" s="81" t="s">
        <v>285</v>
      </c>
      <c r="F104" s="76">
        <v>0.64</v>
      </c>
      <c r="G104" s="76">
        <v>12.8</v>
      </c>
      <c r="H104" s="77">
        <v>3</v>
      </c>
      <c r="I104" s="77">
        <v>8</v>
      </c>
      <c r="J104" s="77">
        <v>384</v>
      </c>
      <c r="K104" s="87"/>
      <c r="L104" s="87">
        <v>192</v>
      </c>
      <c r="M104" s="77">
        <v>6</v>
      </c>
      <c r="N104" s="88">
        <f t="shared" si="19"/>
        <v>12.8</v>
      </c>
      <c r="O104" s="89">
        <f t="shared" si="13"/>
        <v>3.84</v>
      </c>
      <c r="P104" s="90">
        <f t="shared" si="14"/>
        <v>1.92</v>
      </c>
      <c r="Q104" s="90">
        <f t="shared" si="15"/>
        <v>7.04</v>
      </c>
      <c r="R104" s="80" t="s">
        <v>94</v>
      </c>
    </row>
    <row r="105" s="53" customFormat="1" ht="21" customHeight="1" spans="1:18">
      <c r="A105" s="73">
        <v>168</v>
      </c>
      <c r="B105" s="74" t="s">
        <v>27</v>
      </c>
      <c r="C105" s="75" t="s">
        <v>35</v>
      </c>
      <c r="D105" s="75" t="s">
        <v>286</v>
      </c>
      <c r="E105" s="81" t="s">
        <v>287</v>
      </c>
      <c r="F105" s="76">
        <v>0.15</v>
      </c>
      <c r="G105" s="76">
        <v>3</v>
      </c>
      <c r="H105" s="77">
        <v>1</v>
      </c>
      <c r="I105" s="77">
        <v>4</v>
      </c>
      <c r="J105" s="77">
        <v>28</v>
      </c>
      <c r="K105" s="87"/>
      <c r="L105" s="87">
        <f>F105*2*1000*0.15</f>
        <v>45</v>
      </c>
      <c r="M105" s="77">
        <v>1</v>
      </c>
      <c r="N105" s="88">
        <v>3</v>
      </c>
      <c r="O105" s="89">
        <f t="shared" si="13"/>
        <v>0.9</v>
      </c>
      <c r="P105" s="90">
        <f t="shared" si="14"/>
        <v>0.45</v>
      </c>
      <c r="Q105" s="90">
        <f t="shared" si="15"/>
        <v>1.65</v>
      </c>
      <c r="R105" s="80" t="s">
        <v>156</v>
      </c>
    </row>
    <row r="106" s="53" customFormat="1" ht="21" customHeight="1" spans="1:18">
      <c r="A106" s="73">
        <v>95</v>
      </c>
      <c r="B106" s="74" t="s">
        <v>27</v>
      </c>
      <c r="C106" s="75" t="s">
        <v>31</v>
      </c>
      <c r="D106" s="75" t="s">
        <v>288</v>
      </c>
      <c r="E106" s="81" t="s">
        <v>289</v>
      </c>
      <c r="F106" s="76">
        <v>1.84</v>
      </c>
      <c r="G106" s="76">
        <v>36.8</v>
      </c>
      <c r="H106" s="77">
        <v>9</v>
      </c>
      <c r="I106" s="77">
        <v>16</v>
      </c>
      <c r="J106" s="77">
        <v>1104</v>
      </c>
      <c r="K106" s="87"/>
      <c r="L106" s="87">
        <v>693</v>
      </c>
      <c r="M106" s="77">
        <v>18</v>
      </c>
      <c r="N106" s="88">
        <f>O106+P106+Q106</f>
        <v>36.8</v>
      </c>
      <c r="O106" s="89">
        <f t="shared" si="13"/>
        <v>11.04</v>
      </c>
      <c r="P106" s="90">
        <f t="shared" si="14"/>
        <v>5.52</v>
      </c>
      <c r="Q106" s="90">
        <f t="shared" si="15"/>
        <v>20.24</v>
      </c>
      <c r="R106" s="80" t="s">
        <v>94</v>
      </c>
    </row>
    <row r="107" s="53" customFormat="1" ht="21" customHeight="1" spans="1:18">
      <c r="A107" s="73">
        <v>170</v>
      </c>
      <c r="B107" s="74" t="s">
        <v>27</v>
      </c>
      <c r="C107" s="75" t="s">
        <v>63</v>
      </c>
      <c r="D107" s="75" t="s">
        <v>290</v>
      </c>
      <c r="E107" s="81" t="s">
        <v>291</v>
      </c>
      <c r="F107" s="76">
        <v>4.7</v>
      </c>
      <c r="G107" s="76">
        <v>94</v>
      </c>
      <c r="H107" s="77">
        <v>12</v>
      </c>
      <c r="I107" s="77">
        <v>40</v>
      </c>
      <c r="J107" s="77">
        <v>1200</v>
      </c>
      <c r="K107" s="87"/>
      <c r="L107" s="87">
        <v>982</v>
      </c>
      <c r="M107" s="77">
        <v>47</v>
      </c>
      <c r="N107" s="88">
        <v>94</v>
      </c>
      <c r="O107" s="89">
        <f t="shared" si="13"/>
        <v>28.2</v>
      </c>
      <c r="P107" s="90">
        <f t="shared" si="14"/>
        <v>14.1</v>
      </c>
      <c r="Q107" s="90">
        <f t="shared" si="15"/>
        <v>51.7</v>
      </c>
      <c r="R107" s="80" t="s">
        <v>156</v>
      </c>
    </row>
    <row r="108" s="53" customFormat="1" ht="21" customHeight="1" spans="1:18">
      <c r="A108" s="73">
        <v>171</v>
      </c>
      <c r="B108" s="74" t="s">
        <v>27</v>
      </c>
      <c r="C108" s="75" t="s">
        <v>56</v>
      </c>
      <c r="D108" s="75" t="s">
        <v>292</v>
      </c>
      <c r="E108" s="81" t="s">
        <v>149</v>
      </c>
      <c r="F108" s="76">
        <v>1.23</v>
      </c>
      <c r="G108" s="76">
        <v>24.6</v>
      </c>
      <c r="H108" s="77">
        <v>4</v>
      </c>
      <c r="I108" s="77">
        <v>8</v>
      </c>
      <c r="J108" s="77">
        <v>120</v>
      </c>
      <c r="K108" s="87"/>
      <c r="L108" s="87">
        <v>480</v>
      </c>
      <c r="M108" s="77">
        <v>12</v>
      </c>
      <c r="N108" s="88">
        <v>24.6</v>
      </c>
      <c r="O108" s="89">
        <f t="shared" si="13"/>
        <v>7.38</v>
      </c>
      <c r="P108" s="90">
        <f t="shared" si="14"/>
        <v>3.69</v>
      </c>
      <c r="Q108" s="90">
        <f t="shared" si="15"/>
        <v>13.53</v>
      </c>
      <c r="R108" s="80" t="s">
        <v>156</v>
      </c>
    </row>
    <row r="109" s="53" customFormat="1" ht="21" customHeight="1" spans="1:18">
      <c r="A109" s="73">
        <v>172</v>
      </c>
      <c r="B109" s="74" t="s">
        <v>27</v>
      </c>
      <c r="C109" s="75" t="s">
        <v>35</v>
      </c>
      <c r="D109" s="75" t="s">
        <v>293</v>
      </c>
      <c r="E109" s="81" t="s">
        <v>294</v>
      </c>
      <c r="F109" s="76">
        <v>1.7</v>
      </c>
      <c r="G109" s="76">
        <v>34</v>
      </c>
      <c r="H109" s="77">
        <v>5</v>
      </c>
      <c r="I109" s="77">
        <v>16</v>
      </c>
      <c r="J109" s="77">
        <v>280</v>
      </c>
      <c r="K109" s="87"/>
      <c r="L109" s="87">
        <f t="shared" ref="L109:L113" si="20">F109*2*1000*0.15</f>
        <v>510</v>
      </c>
      <c r="M109" s="77">
        <v>17</v>
      </c>
      <c r="N109" s="88">
        <v>34</v>
      </c>
      <c r="O109" s="89">
        <f t="shared" si="13"/>
        <v>10.2</v>
      </c>
      <c r="P109" s="90">
        <f t="shared" si="14"/>
        <v>5.1</v>
      </c>
      <c r="Q109" s="90">
        <f t="shared" si="15"/>
        <v>18.7</v>
      </c>
      <c r="R109" s="80" t="s">
        <v>156</v>
      </c>
    </row>
    <row r="110" s="53" customFormat="1" ht="21" customHeight="1" spans="1:18">
      <c r="A110" s="73">
        <v>173</v>
      </c>
      <c r="B110" s="74" t="s">
        <v>27</v>
      </c>
      <c r="C110" s="75" t="s">
        <v>53</v>
      </c>
      <c r="D110" s="75" t="s">
        <v>295</v>
      </c>
      <c r="E110" s="81" t="s">
        <v>153</v>
      </c>
      <c r="F110" s="76">
        <v>1.88</v>
      </c>
      <c r="G110" s="76">
        <v>37.6</v>
      </c>
      <c r="H110" s="77">
        <v>6</v>
      </c>
      <c r="I110" s="77">
        <v>8</v>
      </c>
      <c r="J110" s="77">
        <v>400</v>
      </c>
      <c r="K110" s="87"/>
      <c r="L110" s="87">
        <v>582</v>
      </c>
      <c r="M110" s="77">
        <v>18</v>
      </c>
      <c r="N110" s="88">
        <v>37.6</v>
      </c>
      <c r="O110" s="89">
        <f t="shared" si="13"/>
        <v>11.28</v>
      </c>
      <c r="P110" s="90">
        <f t="shared" si="14"/>
        <v>5.64</v>
      </c>
      <c r="Q110" s="90">
        <f t="shared" si="15"/>
        <v>20.68</v>
      </c>
      <c r="R110" s="80" t="s">
        <v>156</v>
      </c>
    </row>
    <row r="111" s="53" customFormat="1" ht="21" customHeight="1" spans="1:18">
      <c r="A111" s="92">
        <v>174</v>
      </c>
      <c r="B111" s="74" t="s">
        <v>27</v>
      </c>
      <c r="C111" s="75" t="s">
        <v>35</v>
      </c>
      <c r="D111" s="75" t="s">
        <v>296</v>
      </c>
      <c r="E111" s="75" t="s">
        <v>287</v>
      </c>
      <c r="F111" s="76">
        <v>8.51</v>
      </c>
      <c r="G111" s="76">
        <v>170.2</v>
      </c>
      <c r="H111" s="93">
        <v>4</v>
      </c>
      <c r="I111" s="93">
        <v>68</v>
      </c>
      <c r="J111" s="93">
        <v>2490</v>
      </c>
      <c r="K111" s="101"/>
      <c r="L111" s="101">
        <v>586</v>
      </c>
      <c r="M111" s="93">
        <v>70</v>
      </c>
      <c r="N111" s="102">
        <v>170.2</v>
      </c>
      <c r="O111" s="89">
        <f t="shared" si="13"/>
        <v>51.06</v>
      </c>
      <c r="P111" s="90">
        <f t="shared" si="14"/>
        <v>25.53</v>
      </c>
      <c r="Q111" s="90">
        <f t="shared" si="15"/>
        <v>93.61</v>
      </c>
      <c r="R111" s="80" t="s">
        <v>156</v>
      </c>
    </row>
    <row r="112" s="53" customFormat="1" ht="21" customHeight="1" spans="1:18">
      <c r="A112" s="73">
        <v>195</v>
      </c>
      <c r="B112" s="74" t="s">
        <v>27</v>
      </c>
      <c r="C112" s="75" t="s">
        <v>35</v>
      </c>
      <c r="D112" s="75" t="s">
        <v>297</v>
      </c>
      <c r="E112" s="94" t="s">
        <v>298</v>
      </c>
      <c r="F112" s="76">
        <v>0.6</v>
      </c>
      <c r="G112" s="76">
        <v>12</v>
      </c>
      <c r="H112" s="77">
        <v>3</v>
      </c>
      <c r="I112" s="77">
        <v>8</v>
      </c>
      <c r="J112" s="77">
        <v>80</v>
      </c>
      <c r="K112" s="87"/>
      <c r="L112" s="87">
        <f t="shared" si="20"/>
        <v>180</v>
      </c>
      <c r="M112" s="77">
        <v>6</v>
      </c>
      <c r="N112" s="88">
        <v>12</v>
      </c>
      <c r="O112" s="89">
        <f t="shared" si="13"/>
        <v>3.6</v>
      </c>
      <c r="P112" s="90">
        <f t="shared" si="14"/>
        <v>1.8</v>
      </c>
      <c r="Q112" s="90">
        <f t="shared" si="15"/>
        <v>6.6</v>
      </c>
      <c r="R112" s="80" t="s">
        <v>156</v>
      </c>
    </row>
    <row r="113" s="53" customFormat="1" ht="21" customHeight="1" spans="1:18">
      <c r="A113" s="73">
        <v>196</v>
      </c>
      <c r="B113" s="74" t="s">
        <v>27</v>
      </c>
      <c r="C113" s="75" t="s">
        <v>66</v>
      </c>
      <c r="D113" s="75" t="s">
        <v>299</v>
      </c>
      <c r="E113" s="94" t="s">
        <v>300</v>
      </c>
      <c r="F113" s="76">
        <v>0.4</v>
      </c>
      <c r="G113" s="76">
        <v>8</v>
      </c>
      <c r="H113" s="77">
        <v>1</v>
      </c>
      <c r="I113" s="77">
        <v>4</v>
      </c>
      <c r="J113" s="77">
        <v>240</v>
      </c>
      <c r="K113" s="87"/>
      <c r="L113" s="87">
        <f t="shared" si="20"/>
        <v>120</v>
      </c>
      <c r="M113" s="77">
        <v>4</v>
      </c>
      <c r="N113" s="88">
        <v>8</v>
      </c>
      <c r="O113" s="89">
        <f t="shared" si="13"/>
        <v>2.4</v>
      </c>
      <c r="P113" s="90">
        <f t="shared" si="14"/>
        <v>1.2</v>
      </c>
      <c r="Q113" s="90">
        <f t="shared" si="15"/>
        <v>4.4</v>
      </c>
      <c r="R113" s="80" t="s">
        <v>156</v>
      </c>
    </row>
    <row r="114" s="53" customFormat="1" ht="21" customHeight="1" spans="1:18">
      <c r="A114" s="73">
        <v>175</v>
      </c>
      <c r="B114" s="74" t="s">
        <v>27</v>
      </c>
      <c r="C114" s="75" t="s">
        <v>53</v>
      </c>
      <c r="D114" s="75" t="s">
        <v>301</v>
      </c>
      <c r="E114" s="81" t="s">
        <v>302</v>
      </c>
      <c r="F114" s="76">
        <v>1.039</v>
      </c>
      <c r="G114" s="76">
        <v>20.78</v>
      </c>
      <c r="H114" s="77">
        <v>3</v>
      </c>
      <c r="I114" s="77">
        <v>8</v>
      </c>
      <c r="J114" s="77">
        <v>360</v>
      </c>
      <c r="K114" s="87"/>
      <c r="L114" s="87">
        <v>100</v>
      </c>
      <c r="M114" s="77">
        <v>10</v>
      </c>
      <c r="N114" s="88">
        <v>20.78</v>
      </c>
      <c r="O114" s="89">
        <f t="shared" si="13"/>
        <v>6.234</v>
      </c>
      <c r="P114" s="90">
        <f t="shared" si="14"/>
        <v>3.117</v>
      </c>
      <c r="Q114" s="90">
        <f t="shared" si="15"/>
        <v>11.429</v>
      </c>
      <c r="R114" s="80" t="s">
        <v>156</v>
      </c>
    </row>
    <row r="115" s="53" customFormat="1" ht="21" customHeight="1" spans="1:18">
      <c r="A115" s="73">
        <v>181</v>
      </c>
      <c r="B115" s="74" t="s">
        <v>27</v>
      </c>
      <c r="C115" s="75" t="s">
        <v>35</v>
      </c>
      <c r="D115" s="75" t="s">
        <v>303</v>
      </c>
      <c r="E115" s="81" t="s">
        <v>304</v>
      </c>
      <c r="F115" s="76">
        <v>0.05</v>
      </c>
      <c r="G115" s="76">
        <v>1</v>
      </c>
      <c r="H115" s="77">
        <v>1</v>
      </c>
      <c r="I115" s="77">
        <v>4</v>
      </c>
      <c r="J115" s="77">
        <v>28</v>
      </c>
      <c r="K115" s="87"/>
      <c r="L115" s="87">
        <f t="shared" ref="L115:L117" si="21">F115*2*1000*0.15</f>
        <v>15</v>
      </c>
      <c r="M115" s="77">
        <v>1</v>
      </c>
      <c r="N115" s="88">
        <v>1</v>
      </c>
      <c r="O115" s="89">
        <f t="shared" si="13"/>
        <v>0.3</v>
      </c>
      <c r="P115" s="90">
        <f t="shared" si="14"/>
        <v>0.15</v>
      </c>
      <c r="Q115" s="90">
        <f t="shared" si="15"/>
        <v>0.55</v>
      </c>
      <c r="R115" s="80" t="s">
        <v>156</v>
      </c>
    </row>
    <row r="116" s="53" customFormat="1" ht="21" customHeight="1" spans="1:18">
      <c r="A116" s="73">
        <v>182</v>
      </c>
      <c r="B116" s="74" t="s">
        <v>27</v>
      </c>
      <c r="C116" s="75" t="s">
        <v>35</v>
      </c>
      <c r="D116" s="75" t="s">
        <v>305</v>
      </c>
      <c r="E116" s="81" t="s">
        <v>304</v>
      </c>
      <c r="F116" s="76">
        <v>0.95</v>
      </c>
      <c r="G116" s="76">
        <v>19</v>
      </c>
      <c r="H116" s="77">
        <v>3</v>
      </c>
      <c r="I116" s="77">
        <v>8</v>
      </c>
      <c r="J116" s="77">
        <v>480</v>
      </c>
      <c r="K116" s="87"/>
      <c r="L116" s="87">
        <f t="shared" si="21"/>
        <v>285</v>
      </c>
      <c r="M116" s="77">
        <v>9</v>
      </c>
      <c r="N116" s="88">
        <v>19</v>
      </c>
      <c r="O116" s="89">
        <f t="shared" si="13"/>
        <v>5.7</v>
      </c>
      <c r="P116" s="90">
        <f t="shared" si="14"/>
        <v>2.85</v>
      </c>
      <c r="Q116" s="90">
        <f t="shared" si="15"/>
        <v>10.45</v>
      </c>
      <c r="R116" s="80" t="s">
        <v>156</v>
      </c>
    </row>
    <row r="117" s="53" customFormat="1" ht="21" customHeight="1" spans="1:18">
      <c r="A117" s="73">
        <v>197</v>
      </c>
      <c r="B117" s="74" t="s">
        <v>27</v>
      </c>
      <c r="C117" s="75" t="s">
        <v>31</v>
      </c>
      <c r="D117" s="75" t="s">
        <v>306</v>
      </c>
      <c r="E117" s="81" t="s">
        <v>304</v>
      </c>
      <c r="F117" s="76">
        <v>0.5</v>
      </c>
      <c r="G117" s="76">
        <v>10</v>
      </c>
      <c r="H117" s="77">
        <v>2</v>
      </c>
      <c r="I117" s="77">
        <v>4</v>
      </c>
      <c r="J117" s="77">
        <v>40</v>
      </c>
      <c r="K117" s="87"/>
      <c r="L117" s="87">
        <f t="shared" si="21"/>
        <v>150</v>
      </c>
      <c r="M117" s="77">
        <v>5</v>
      </c>
      <c r="N117" s="88">
        <v>10</v>
      </c>
      <c r="O117" s="89">
        <f t="shared" si="13"/>
        <v>3</v>
      </c>
      <c r="P117" s="90">
        <f t="shared" si="14"/>
        <v>1.5</v>
      </c>
      <c r="Q117" s="90">
        <f t="shared" si="15"/>
        <v>5.5</v>
      </c>
      <c r="R117" s="80" t="s">
        <v>156</v>
      </c>
    </row>
    <row r="118" s="53" customFormat="1" ht="21" customHeight="1" spans="1:18">
      <c r="A118" s="73">
        <v>183</v>
      </c>
      <c r="B118" s="74" t="s">
        <v>27</v>
      </c>
      <c r="C118" s="75" t="s">
        <v>56</v>
      </c>
      <c r="D118" s="75" t="s">
        <v>307</v>
      </c>
      <c r="E118" s="81" t="s">
        <v>149</v>
      </c>
      <c r="F118" s="76">
        <v>0.1</v>
      </c>
      <c r="G118" s="76">
        <v>2</v>
      </c>
      <c r="H118" s="77">
        <v>1</v>
      </c>
      <c r="I118" s="77">
        <v>4</v>
      </c>
      <c r="J118" s="77">
        <v>28</v>
      </c>
      <c r="K118" s="87"/>
      <c r="L118" s="87">
        <v>15</v>
      </c>
      <c r="M118" s="77">
        <v>1</v>
      </c>
      <c r="N118" s="88">
        <v>2</v>
      </c>
      <c r="O118" s="89">
        <f t="shared" si="13"/>
        <v>0.6</v>
      </c>
      <c r="P118" s="90">
        <f t="shared" si="14"/>
        <v>0.3</v>
      </c>
      <c r="Q118" s="90">
        <f t="shared" si="15"/>
        <v>1.1</v>
      </c>
      <c r="R118" s="80" t="s">
        <v>156</v>
      </c>
    </row>
    <row r="119" s="53" customFormat="1" ht="21" customHeight="1" spans="1:18">
      <c r="A119" s="95">
        <v>198</v>
      </c>
      <c r="B119" s="96" t="s">
        <v>27</v>
      </c>
      <c r="C119" s="97" t="s">
        <v>66</v>
      </c>
      <c r="D119" s="97" t="s">
        <v>308</v>
      </c>
      <c r="E119" s="98" t="s">
        <v>309</v>
      </c>
      <c r="F119" s="99">
        <v>0.5</v>
      </c>
      <c r="G119" s="99">
        <v>10</v>
      </c>
      <c r="H119" s="100">
        <v>1</v>
      </c>
      <c r="I119" s="100">
        <v>4</v>
      </c>
      <c r="J119" s="100">
        <v>120</v>
      </c>
      <c r="K119" s="103"/>
      <c r="L119" s="103">
        <f t="shared" ref="L119:L123" si="22">F119*2*1000*0.15</f>
        <v>150</v>
      </c>
      <c r="M119" s="100">
        <v>5</v>
      </c>
      <c r="N119" s="104">
        <v>10</v>
      </c>
      <c r="O119" s="105">
        <f t="shared" si="13"/>
        <v>3</v>
      </c>
      <c r="P119" s="106">
        <f t="shared" si="14"/>
        <v>1.5</v>
      </c>
      <c r="Q119" s="106">
        <f t="shared" si="15"/>
        <v>5.5</v>
      </c>
      <c r="R119" s="108" t="s">
        <v>156</v>
      </c>
    </row>
    <row r="120" s="53" customFormat="1" ht="21" customHeight="1" spans="1:18">
      <c r="A120" s="73">
        <v>199</v>
      </c>
      <c r="B120" s="74" t="s">
        <v>27</v>
      </c>
      <c r="C120" s="75" t="s">
        <v>66</v>
      </c>
      <c r="D120" s="75" t="s">
        <v>310</v>
      </c>
      <c r="E120" s="81" t="s">
        <v>311</v>
      </c>
      <c r="F120" s="76">
        <v>0.4</v>
      </c>
      <c r="G120" s="76">
        <v>8</v>
      </c>
      <c r="H120" s="77">
        <v>1</v>
      </c>
      <c r="I120" s="77">
        <v>4</v>
      </c>
      <c r="J120" s="77">
        <v>80</v>
      </c>
      <c r="K120" s="87"/>
      <c r="L120" s="87">
        <f t="shared" si="22"/>
        <v>120</v>
      </c>
      <c r="M120" s="77">
        <v>4</v>
      </c>
      <c r="N120" s="104">
        <v>8</v>
      </c>
      <c r="O120" s="89">
        <f t="shared" si="13"/>
        <v>2.4</v>
      </c>
      <c r="P120" s="90">
        <f t="shared" si="14"/>
        <v>1.2</v>
      </c>
      <c r="Q120" s="90">
        <f t="shared" si="15"/>
        <v>4.4</v>
      </c>
      <c r="R120" s="80" t="s">
        <v>156</v>
      </c>
    </row>
    <row r="121" s="53" customFormat="1" ht="21" customHeight="1" spans="1:18">
      <c r="A121" s="73">
        <v>185</v>
      </c>
      <c r="B121" s="74" t="s">
        <v>27</v>
      </c>
      <c r="C121" s="75" t="s">
        <v>28</v>
      </c>
      <c r="D121" s="75" t="s">
        <v>312</v>
      </c>
      <c r="E121" s="80" t="s">
        <v>287</v>
      </c>
      <c r="F121" s="76">
        <v>8.613</v>
      </c>
      <c r="G121" s="76">
        <v>172.26</v>
      </c>
      <c r="H121" s="77">
        <v>28</v>
      </c>
      <c r="I121" s="77">
        <v>68</v>
      </c>
      <c r="J121" s="77">
        <v>16758</v>
      </c>
      <c r="K121" s="87"/>
      <c r="L121" s="87">
        <v>642</v>
      </c>
      <c r="M121" s="77">
        <v>60</v>
      </c>
      <c r="N121" s="104">
        <v>172.26</v>
      </c>
      <c r="O121" s="89">
        <f t="shared" si="13"/>
        <v>51.678</v>
      </c>
      <c r="P121" s="90">
        <f t="shared" si="14"/>
        <v>25.839</v>
      </c>
      <c r="Q121" s="90">
        <f t="shared" si="15"/>
        <v>94.743</v>
      </c>
      <c r="R121" s="80" t="s">
        <v>156</v>
      </c>
    </row>
    <row r="122" s="53" customFormat="1" ht="21" customHeight="1" spans="1:18">
      <c r="A122" s="73">
        <v>186</v>
      </c>
      <c r="B122" s="74" t="s">
        <v>27</v>
      </c>
      <c r="C122" s="75" t="s">
        <v>53</v>
      </c>
      <c r="D122" s="75" t="s">
        <v>313</v>
      </c>
      <c r="E122" s="81" t="s">
        <v>153</v>
      </c>
      <c r="F122" s="76">
        <v>0.1</v>
      </c>
      <c r="G122" s="76">
        <v>2</v>
      </c>
      <c r="H122" s="77">
        <v>1</v>
      </c>
      <c r="I122" s="77">
        <v>4</v>
      </c>
      <c r="J122" s="77">
        <v>28</v>
      </c>
      <c r="K122" s="87"/>
      <c r="L122" s="87">
        <v>20</v>
      </c>
      <c r="M122" s="77">
        <v>1</v>
      </c>
      <c r="N122" s="104">
        <v>2</v>
      </c>
      <c r="O122" s="89">
        <f t="shared" si="13"/>
        <v>0.6</v>
      </c>
      <c r="P122" s="90">
        <f t="shared" si="14"/>
        <v>0.3</v>
      </c>
      <c r="Q122" s="90">
        <f t="shared" si="15"/>
        <v>1.1</v>
      </c>
      <c r="R122" s="80" t="s">
        <v>156</v>
      </c>
    </row>
    <row r="123" s="53" customFormat="1" ht="21" customHeight="1" spans="1:18">
      <c r="A123" s="95">
        <v>187</v>
      </c>
      <c r="B123" s="96" t="s">
        <v>27</v>
      </c>
      <c r="C123" s="97" t="s">
        <v>31</v>
      </c>
      <c r="D123" s="97" t="s">
        <v>314</v>
      </c>
      <c r="E123" s="98" t="s">
        <v>289</v>
      </c>
      <c r="F123" s="99">
        <v>1.24</v>
      </c>
      <c r="G123" s="99">
        <v>24.8</v>
      </c>
      <c r="H123" s="100">
        <v>4</v>
      </c>
      <c r="I123" s="100">
        <v>12</v>
      </c>
      <c r="J123" s="100">
        <v>360</v>
      </c>
      <c r="K123" s="103"/>
      <c r="L123" s="103">
        <f t="shared" si="22"/>
        <v>372</v>
      </c>
      <c r="M123" s="100">
        <v>12</v>
      </c>
      <c r="N123" s="107">
        <v>24.8</v>
      </c>
      <c r="O123" s="105">
        <f t="shared" si="13"/>
        <v>7.44</v>
      </c>
      <c r="P123" s="106">
        <f t="shared" si="14"/>
        <v>3.72</v>
      </c>
      <c r="Q123" s="106">
        <f t="shared" si="15"/>
        <v>13.64</v>
      </c>
      <c r="R123" s="108" t="s">
        <v>156</v>
      </c>
    </row>
    <row r="124" s="53" customFormat="1" ht="21" customHeight="1" spans="1:18">
      <c r="A124" s="73">
        <v>139</v>
      </c>
      <c r="B124" s="74" t="s">
        <v>27</v>
      </c>
      <c r="C124" s="75" t="s">
        <v>315</v>
      </c>
      <c r="D124" s="75" t="s">
        <v>316</v>
      </c>
      <c r="E124" s="80" t="s">
        <v>317</v>
      </c>
      <c r="F124" s="76">
        <v>1.1</v>
      </c>
      <c r="G124" s="76">
        <v>22</v>
      </c>
      <c r="H124" s="77">
        <v>6</v>
      </c>
      <c r="I124" s="77">
        <v>8</v>
      </c>
      <c r="J124" s="77">
        <v>756</v>
      </c>
      <c r="K124" s="87"/>
      <c r="L124" s="87">
        <v>125.7</v>
      </c>
      <c r="M124" s="77">
        <v>12</v>
      </c>
      <c r="N124" s="104">
        <v>22</v>
      </c>
      <c r="O124" s="105">
        <f t="shared" si="13"/>
        <v>6.6</v>
      </c>
      <c r="P124" s="106">
        <f t="shared" si="14"/>
        <v>3.3</v>
      </c>
      <c r="Q124" s="106">
        <f t="shared" si="15"/>
        <v>12.1</v>
      </c>
      <c r="R124" s="80" t="s">
        <v>156</v>
      </c>
    </row>
    <row r="125" s="53" customFormat="1" ht="21" customHeight="1" spans="1:18">
      <c r="A125" s="73">
        <v>143</v>
      </c>
      <c r="B125" s="74" t="s">
        <v>27</v>
      </c>
      <c r="C125" s="75" t="s">
        <v>315</v>
      </c>
      <c r="D125" s="75" t="s">
        <v>318</v>
      </c>
      <c r="E125" s="80" t="s">
        <v>319</v>
      </c>
      <c r="F125" s="76">
        <v>9.2</v>
      </c>
      <c r="G125" s="76">
        <v>184</v>
      </c>
      <c r="H125" s="77">
        <v>32</v>
      </c>
      <c r="I125" s="77">
        <v>72</v>
      </c>
      <c r="J125" s="77">
        <v>6570</v>
      </c>
      <c r="K125" s="87"/>
      <c r="L125" s="87">
        <v>415.23</v>
      </c>
      <c r="M125" s="77">
        <v>64</v>
      </c>
      <c r="N125" s="88">
        <v>184</v>
      </c>
      <c r="O125" s="105">
        <f t="shared" si="13"/>
        <v>55.2</v>
      </c>
      <c r="P125" s="106">
        <f t="shared" si="14"/>
        <v>27.6</v>
      </c>
      <c r="Q125" s="106">
        <f t="shared" si="15"/>
        <v>101.2</v>
      </c>
      <c r="R125" s="80" t="s">
        <v>156</v>
      </c>
    </row>
    <row r="126" s="53" customFormat="1" ht="21" customHeight="1" spans="1:18">
      <c r="A126" s="73">
        <v>145</v>
      </c>
      <c r="B126" s="74" t="s">
        <v>27</v>
      </c>
      <c r="C126" s="75" t="s">
        <v>315</v>
      </c>
      <c r="D126" s="75" t="s">
        <v>320</v>
      </c>
      <c r="E126" s="80" t="s">
        <v>321</v>
      </c>
      <c r="F126" s="76">
        <v>0.06</v>
      </c>
      <c r="G126" s="76">
        <v>1.2</v>
      </c>
      <c r="H126" s="77">
        <v>1</v>
      </c>
      <c r="I126" s="77">
        <v>4</v>
      </c>
      <c r="J126" s="77">
        <v>28</v>
      </c>
      <c r="K126" s="87"/>
      <c r="L126" s="87">
        <v>12.56</v>
      </c>
      <c r="M126" s="77">
        <v>2</v>
      </c>
      <c r="N126" s="88">
        <v>1.2</v>
      </c>
      <c r="O126" s="105">
        <f t="shared" si="13"/>
        <v>0.36</v>
      </c>
      <c r="P126" s="106">
        <f t="shared" si="14"/>
        <v>0.18</v>
      </c>
      <c r="Q126" s="106">
        <f t="shared" si="15"/>
        <v>0.66</v>
      </c>
      <c r="R126" s="80" t="s">
        <v>156</v>
      </c>
    </row>
    <row r="127" s="53" customFormat="1" ht="21" customHeight="1" spans="1:18">
      <c r="A127" s="73">
        <v>146</v>
      </c>
      <c r="B127" s="74" t="s">
        <v>27</v>
      </c>
      <c r="C127" s="75" t="s">
        <v>322</v>
      </c>
      <c r="D127" s="75" t="s">
        <v>323</v>
      </c>
      <c r="E127" s="80" t="s">
        <v>324</v>
      </c>
      <c r="F127" s="76">
        <v>2.1</v>
      </c>
      <c r="G127" s="76">
        <v>42</v>
      </c>
      <c r="H127" s="77">
        <v>11</v>
      </c>
      <c r="I127" s="77">
        <v>22</v>
      </c>
      <c r="J127" s="77">
        <v>1640</v>
      </c>
      <c r="K127" s="87"/>
      <c r="L127" s="87">
        <v>259.7</v>
      </c>
      <c r="M127" s="77">
        <v>22</v>
      </c>
      <c r="N127" s="88">
        <v>42</v>
      </c>
      <c r="O127" s="105">
        <f t="shared" si="13"/>
        <v>12.6</v>
      </c>
      <c r="P127" s="106">
        <f t="shared" si="14"/>
        <v>6.3</v>
      </c>
      <c r="Q127" s="106">
        <f t="shared" si="15"/>
        <v>23.1</v>
      </c>
      <c r="R127" s="80" t="s">
        <v>156</v>
      </c>
    </row>
    <row r="128" s="53" customFormat="1" ht="21" customHeight="1" spans="1:18">
      <c r="A128" s="73">
        <v>147</v>
      </c>
      <c r="B128" s="74" t="s">
        <v>27</v>
      </c>
      <c r="C128" s="75" t="s">
        <v>322</v>
      </c>
      <c r="D128" s="75" t="s">
        <v>325</v>
      </c>
      <c r="E128" s="80" t="s">
        <v>326</v>
      </c>
      <c r="F128" s="76">
        <v>2.8</v>
      </c>
      <c r="G128" s="76">
        <v>56</v>
      </c>
      <c r="H128" s="77">
        <v>12</v>
      </c>
      <c r="I128" s="77">
        <v>32</v>
      </c>
      <c r="J128" s="77">
        <v>2004</v>
      </c>
      <c r="K128" s="87"/>
      <c r="L128" s="87">
        <v>345.8</v>
      </c>
      <c r="M128" s="77">
        <v>24</v>
      </c>
      <c r="N128" s="88">
        <v>56</v>
      </c>
      <c r="O128" s="105">
        <f t="shared" si="13"/>
        <v>16.8</v>
      </c>
      <c r="P128" s="106">
        <f t="shared" si="14"/>
        <v>8.4</v>
      </c>
      <c r="Q128" s="106">
        <f t="shared" si="15"/>
        <v>30.8</v>
      </c>
      <c r="R128" s="80" t="s">
        <v>156</v>
      </c>
    </row>
    <row r="129" s="53" customFormat="1" ht="21" customHeight="1" spans="1:18">
      <c r="A129" s="73">
        <v>49</v>
      </c>
      <c r="B129" s="74" t="s">
        <v>27</v>
      </c>
      <c r="C129" s="75" t="s">
        <v>327</v>
      </c>
      <c r="D129" s="75" t="s">
        <v>328</v>
      </c>
      <c r="E129" s="80" t="s">
        <v>329</v>
      </c>
      <c r="F129" s="76">
        <v>0.8</v>
      </c>
      <c r="G129" s="76">
        <v>16</v>
      </c>
      <c r="H129" s="77">
        <v>4</v>
      </c>
      <c r="I129" s="77">
        <v>8</v>
      </c>
      <c r="J129" s="77">
        <v>480</v>
      </c>
      <c r="K129" s="87"/>
      <c r="L129" s="87">
        <v>382.8</v>
      </c>
      <c r="M129" s="77">
        <v>8</v>
      </c>
      <c r="N129" s="88">
        <f t="shared" ref="N129:N134" si="23">O129+P129+Q129</f>
        <v>16</v>
      </c>
      <c r="O129" s="105">
        <f t="shared" si="13"/>
        <v>4.8</v>
      </c>
      <c r="P129" s="106">
        <f t="shared" si="14"/>
        <v>2.4</v>
      </c>
      <c r="Q129" s="106">
        <f t="shared" si="15"/>
        <v>8.8</v>
      </c>
      <c r="R129" s="80" t="s">
        <v>94</v>
      </c>
    </row>
    <row r="130" s="53" customFormat="1" ht="21" customHeight="1" spans="1:18">
      <c r="A130" s="73">
        <v>50</v>
      </c>
      <c r="B130" s="74" t="s">
        <v>27</v>
      </c>
      <c r="C130" s="75" t="s">
        <v>327</v>
      </c>
      <c r="D130" s="75" t="s">
        <v>330</v>
      </c>
      <c r="E130" s="80" t="s">
        <v>331</v>
      </c>
      <c r="F130" s="76">
        <v>0.14</v>
      </c>
      <c r="G130" s="76">
        <v>2.8</v>
      </c>
      <c r="H130" s="77">
        <v>1</v>
      </c>
      <c r="I130" s="77">
        <v>4</v>
      </c>
      <c r="J130" s="77">
        <v>84</v>
      </c>
      <c r="K130" s="87"/>
      <c r="L130" s="87">
        <v>51</v>
      </c>
      <c r="M130" s="77">
        <v>1</v>
      </c>
      <c r="N130" s="88">
        <f t="shared" si="23"/>
        <v>2.8</v>
      </c>
      <c r="O130" s="105">
        <f t="shared" si="13"/>
        <v>0.84</v>
      </c>
      <c r="P130" s="106">
        <f t="shared" si="14"/>
        <v>0.42</v>
      </c>
      <c r="Q130" s="106">
        <f t="shared" si="15"/>
        <v>1.54</v>
      </c>
      <c r="R130" s="80" t="s">
        <v>94</v>
      </c>
    </row>
    <row r="131" s="53" customFormat="1" ht="21" customHeight="1" spans="1:18">
      <c r="A131" s="73">
        <v>178</v>
      </c>
      <c r="B131" s="74" t="s">
        <v>27</v>
      </c>
      <c r="C131" s="75" t="s">
        <v>332</v>
      </c>
      <c r="D131" s="75" t="s">
        <v>333</v>
      </c>
      <c r="E131" s="80" t="s">
        <v>334</v>
      </c>
      <c r="F131" s="76">
        <v>7.8</v>
      </c>
      <c r="G131" s="76">
        <v>156</v>
      </c>
      <c r="H131" s="77">
        <v>24</v>
      </c>
      <c r="I131" s="77">
        <v>64</v>
      </c>
      <c r="J131" s="77">
        <v>5690</v>
      </c>
      <c r="K131" s="87"/>
      <c r="L131" s="87">
        <v>478.16</v>
      </c>
      <c r="M131" s="77">
        <v>48</v>
      </c>
      <c r="N131" s="88">
        <v>156</v>
      </c>
      <c r="O131" s="105">
        <f>7.8*6</f>
        <v>46.8</v>
      </c>
      <c r="P131" s="106">
        <f>7.8*3</f>
        <v>23.4</v>
      </c>
      <c r="Q131" s="106">
        <f>7.8*11</f>
        <v>85.8</v>
      </c>
      <c r="R131" s="80" t="s">
        <v>156</v>
      </c>
    </row>
    <row r="132" s="53" customFormat="1" ht="21" customHeight="1" spans="1:18">
      <c r="A132" s="73">
        <v>190</v>
      </c>
      <c r="B132" s="74" t="s">
        <v>27</v>
      </c>
      <c r="C132" s="75" t="s">
        <v>56</v>
      </c>
      <c r="D132" s="75" t="s">
        <v>335</v>
      </c>
      <c r="E132" s="80" t="s">
        <v>336</v>
      </c>
      <c r="F132" s="76">
        <v>2.59</v>
      </c>
      <c r="G132" s="76">
        <v>51.8</v>
      </c>
      <c r="H132" s="77">
        <v>12</v>
      </c>
      <c r="I132" s="77">
        <v>32</v>
      </c>
      <c r="J132" s="77">
        <v>2110</v>
      </c>
      <c r="K132" s="87"/>
      <c r="L132" s="87">
        <v>289.7</v>
      </c>
      <c r="M132" s="77">
        <v>24</v>
      </c>
      <c r="N132" s="88">
        <v>51.8</v>
      </c>
      <c r="O132" s="105">
        <f t="shared" ref="O132:O195" si="24">F132*6</f>
        <v>15.54</v>
      </c>
      <c r="P132" s="106">
        <f t="shared" ref="P132:P195" si="25">F132*3</f>
        <v>7.77</v>
      </c>
      <c r="Q132" s="106">
        <f t="shared" ref="Q132:Q195" si="26">F132*11</f>
        <v>28.49</v>
      </c>
      <c r="R132" s="80" t="s">
        <v>156</v>
      </c>
    </row>
    <row r="133" s="53" customFormat="1" ht="21" customHeight="1" spans="1:18">
      <c r="A133" s="73">
        <v>144</v>
      </c>
      <c r="B133" s="74" t="s">
        <v>27</v>
      </c>
      <c r="C133" s="75" t="s">
        <v>315</v>
      </c>
      <c r="D133" s="75" t="s">
        <v>337</v>
      </c>
      <c r="E133" s="80" t="s">
        <v>338</v>
      </c>
      <c r="F133" s="76">
        <v>3.93</v>
      </c>
      <c r="G133" s="76">
        <v>78.6</v>
      </c>
      <c r="H133" s="77">
        <v>24</v>
      </c>
      <c r="I133" s="77">
        <v>24</v>
      </c>
      <c r="J133" s="77">
        <v>2480</v>
      </c>
      <c r="K133" s="87"/>
      <c r="L133" s="87">
        <v>354.18</v>
      </c>
      <c r="M133" s="77">
        <v>48</v>
      </c>
      <c r="N133" s="88">
        <v>78.6</v>
      </c>
      <c r="O133" s="105">
        <f t="shared" si="24"/>
        <v>23.58</v>
      </c>
      <c r="P133" s="106">
        <f t="shared" si="25"/>
        <v>11.79</v>
      </c>
      <c r="Q133" s="106">
        <f t="shared" si="26"/>
        <v>43.23</v>
      </c>
      <c r="R133" s="80" t="s">
        <v>156</v>
      </c>
    </row>
    <row r="134" s="53" customFormat="1" ht="21" customHeight="1" spans="1:18">
      <c r="A134" s="73">
        <v>51</v>
      </c>
      <c r="B134" s="74" t="s">
        <v>27</v>
      </c>
      <c r="C134" s="75" t="s">
        <v>327</v>
      </c>
      <c r="D134" s="75" t="s">
        <v>339</v>
      </c>
      <c r="E134" s="80" t="s">
        <v>340</v>
      </c>
      <c r="F134" s="76">
        <v>1.45</v>
      </c>
      <c r="G134" s="76">
        <v>29</v>
      </c>
      <c r="H134" s="77">
        <v>7</v>
      </c>
      <c r="I134" s="77">
        <f>F134*8</f>
        <v>11.6</v>
      </c>
      <c r="J134" s="77">
        <v>870</v>
      </c>
      <c r="K134" s="87"/>
      <c r="L134" s="87">
        <v>803.4</v>
      </c>
      <c r="M134" s="77">
        <v>15</v>
      </c>
      <c r="N134" s="88">
        <f t="shared" si="23"/>
        <v>29</v>
      </c>
      <c r="O134" s="89">
        <f t="shared" si="24"/>
        <v>8.7</v>
      </c>
      <c r="P134" s="90">
        <f t="shared" si="25"/>
        <v>4.35</v>
      </c>
      <c r="Q134" s="90">
        <f t="shared" si="26"/>
        <v>15.95</v>
      </c>
      <c r="R134" s="80" t="s">
        <v>94</v>
      </c>
    </row>
    <row r="135" s="53" customFormat="1" ht="21" customHeight="1" spans="1:18">
      <c r="A135" s="73">
        <v>176</v>
      </c>
      <c r="B135" s="74" t="s">
        <v>27</v>
      </c>
      <c r="C135" s="75" t="s">
        <v>341</v>
      </c>
      <c r="D135" s="75" t="s">
        <v>342</v>
      </c>
      <c r="E135" s="80" t="s">
        <v>343</v>
      </c>
      <c r="F135" s="76">
        <v>3.25</v>
      </c>
      <c r="G135" s="76">
        <v>65</v>
      </c>
      <c r="H135" s="77">
        <v>16</v>
      </c>
      <c r="I135" s="77">
        <v>8</v>
      </c>
      <c r="J135" s="77">
        <v>2654</v>
      </c>
      <c r="K135" s="87"/>
      <c r="L135" s="87">
        <v>384.16</v>
      </c>
      <c r="M135" s="77">
        <v>32</v>
      </c>
      <c r="N135" s="88">
        <v>65</v>
      </c>
      <c r="O135" s="89">
        <f t="shared" si="24"/>
        <v>19.5</v>
      </c>
      <c r="P135" s="90">
        <f t="shared" si="25"/>
        <v>9.75</v>
      </c>
      <c r="Q135" s="90">
        <f t="shared" si="26"/>
        <v>35.75</v>
      </c>
      <c r="R135" s="80" t="s">
        <v>156</v>
      </c>
    </row>
    <row r="136" s="53" customFormat="1" ht="21" customHeight="1" spans="1:18">
      <c r="A136" s="73">
        <v>184</v>
      </c>
      <c r="B136" s="74" t="s">
        <v>27</v>
      </c>
      <c r="C136" s="75" t="s">
        <v>332</v>
      </c>
      <c r="D136" s="75" t="s">
        <v>344</v>
      </c>
      <c r="E136" s="80" t="s">
        <v>345</v>
      </c>
      <c r="F136" s="76">
        <v>2.42</v>
      </c>
      <c r="G136" s="76">
        <v>48.4</v>
      </c>
      <c r="H136" s="77">
        <v>12</v>
      </c>
      <c r="I136" s="77">
        <v>32</v>
      </c>
      <c r="J136" s="77">
        <v>1840</v>
      </c>
      <c r="K136" s="87"/>
      <c r="L136" s="87">
        <v>235.14</v>
      </c>
      <c r="M136" s="77">
        <v>24</v>
      </c>
      <c r="N136" s="88">
        <v>48.4</v>
      </c>
      <c r="O136" s="89">
        <f t="shared" si="24"/>
        <v>14.52</v>
      </c>
      <c r="P136" s="90">
        <f t="shared" si="25"/>
        <v>7.26</v>
      </c>
      <c r="Q136" s="90">
        <f t="shared" si="26"/>
        <v>26.62</v>
      </c>
      <c r="R136" s="80" t="s">
        <v>156</v>
      </c>
    </row>
    <row r="137" s="53" customFormat="1" ht="21" customHeight="1" spans="1:18">
      <c r="A137" s="73">
        <v>200</v>
      </c>
      <c r="B137" s="74" t="s">
        <v>27</v>
      </c>
      <c r="C137" s="75" t="s">
        <v>332</v>
      </c>
      <c r="D137" s="75" t="s">
        <v>346</v>
      </c>
      <c r="E137" s="80" t="s">
        <v>347</v>
      </c>
      <c r="F137" s="76">
        <v>0.2</v>
      </c>
      <c r="G137" s="76">
        <v>4</v>
      </c>
      <c r="H137" s="77">
        <v>1</v>
      </c>
      <c r="I137" s="77">
        <v>4</v>
      </c>
      <c r="J137" s="77">
        <v>48</v>
      </c>
      <c r="K137" s="87"/>
      <c r="L137" s="87">
        <v>15.46</v>
      </c>
      <c r="M137" s="77">
        <v>2</v>
      </c>
      <c r="N137" s="88">
        <v>4</v>
      </c>
      <c r="O137" s="89">
        <f t="shared" si="24"/>
        <v>1.2</v>
      </c>
      <c r="P137" s="90">
        <f t="shared" si="25"/>
        <v>0.6</v>
      </c>
      <c r="Q137" s="90">
        <f t="shared" si="26"/>
        <v>2.2</v>
      </c>
      <c r="R137" s="80" t="s">
        <v>156</v>
      </c>
    </row>
    <row r="138" s="53" customFormat="1" ht="21" customHeight="1" spans="1:18">
      <c r="A138" s="73">
        <v>201</v>
      </c>
      <c r="B138" s="74" t="s">
        <v>27</v>
      </c>
      <c r="C138" s="75" t="s">
        <v>332</v>
      </c>
      <c r="D138" s="75" t="s">
        <v>348</v>
      </c>
      <c r="E138" s="80" t="s">
        <v>349</v>
      </c>
      <c r="F138" s="76">
        <v>0.2</v>
      </c>
      <c r="G138" s="76">
        <v>4</v>
      </c>
      <c r="H138" s="77">
        <v>1</v>
      </c>
      <c r="I138" s="77">
        <v>4</v>
      </c>
      <c r="J138" s="77">
        <v>48</v>
      </c>
      <c r="K138" s="87"/>
      <c r="L138" s="87">
        <v>15.46</v>
      </c>
      <c r="M138" s="77">
        <v>2</v>
      </c>
      <c r="N138" s="88">
        <v>4</v>
      </c>
      <c r="O138" s="89">
        <f t="shared" si="24"/>
        <v>1.2</v>
      </c>
      <c r="P138" s="90">
        <f t="shared" si="25"/>
        <v>0.6</v>
      </c>
      <c r="Q138" s="90">
        <f t="shared" si="26"/>
        <v>2.2</v>
      </c>
      <c r="R138" s="80" t="s">
        <v>156</v>
      </c>
    </row>
    <row r="139" s="53" customFormat="1" ht="21" customHeight="1" spans="1:18">
      <c r="A139" s="73">
        <v>191</v>
      </c>
      <c r="B139" s="74" t="s">
        <v>27</v>
      </c>
      <c r="C139" s="75" t="s">
        <v>332</v>
      </c>
      <c r="D139" s="75" t="s">
        <v>350</v>
      </c>
      <c r="E139" s="80" t="s">
        <v>351</v>
      </c>
      <c r="F139" s="76">
        <v>4.65</v>
      </c>
      <c r="G139" s="76">
        <v>93</v>
      </c>
      <c r="H139" s="77">
        <v>28</v>
      </c>
      <c r="I139" s="77">
        <v>32</v>
      </c>
      <c r="J139" s="77">
        <v>3840</v>
      </c>
      <c r="K139" s="87"/>
      <c r="L139" s="87">
        <v>412.76</v>
      </c>
      <c r="M139" s="77">
        <v>56</v>
      </c>
      <c r="N139" s="88">
        <v>93</v>
      </c>
      <c r="O139" s="89">
        <f t="shared" si="24"/>
        <v>27.9</v>
      </c>
      <c r="P139" s="90">
        <f t="shared" si="25"/>
        <v>13.95</v>
      </c>
      <c r="Q139" s="90">
        <f t="shared" si="26"/>
        <v>51.15</v>
      </c>
      <c r="R139" s="80" t="s">
        <v>156</v>
      </c>
    </row>
    <row r="140" s="55" customFormat="1" ht="21" customHeight="1" spans="1:18">
      <c r="A140" s="73">
        <v>52</v>
      </c>
      <c r="B140" s="74" t="s">
        <v>27</v>
      </c>
      <c r="C140" s="75" t="s">
        <v>352</v>
      </c>
      <c r="D140" s="75" t="s">
        <v>353</v>
      </c>
      <c r="E140" s="80" t="s">
        <v>354</v>
      </c>
      <c r="F140" s="76">
        <v>7.5</v>
      </c>
      <c r="G140" s="76">
        <v>150</v>
      </c>
      <c r="H140" s="77">
        <v>38</v>
      </c>
      <c r="I140" s="77">
        <f>F140*8</f>
        <v>60</v>
      </c>
      <c r="J140" s="77">
        <v>4500</v>
      </c>
      <c r="K140" s="87"/>
      <c r="L140" s="87">
        <v>2362.5</v>
      </c>
      <c r="M140" s="77">
        <v>75</v>
      </c>
      <c r="N140" s="88">
        <f t="shared" ref="N140:N203" si="27">O140+P140+Q140</f>
        <v>150</v>
      </c>
      <c r="O140" s="109">
        <f t="shared" si="24"/>
        <v>45</v>
      </c>
      <c r="P140" s="104">
        <f t="shared" si="25"/>
        <v>22.5</v>
      </c>
      <c r="Q140" s="104">
        <f t="shared" si="26"/>
        <v>82.5</v>
      </c>
      <c r="R140" s="80" t="s">
        <v>94</v>
      </c>
    </row>
    <row r="141" s="55" customFormat="1" ht="21" customHeight="1" spans="1:18">
      <c r="A141" s="73">
        <v>54</v>
      </c>
      <c r="B141" s="74" t="s">
        <v>27</v>
      </c>
      <c r="C141" s="75" t="s">
        <v>352</v>
      </c>
      <c r="D141" s="75" t="s">
        <v>355</v>
      </c>
      <c r="E141" s="80" t="s">
        <v>356</v>
      </c>
      <c r="F141" s="76">
        <v>0.17</v>
      </c>
      <c r="G141" s="76">
        <v>3.4</v>
      </c>
      <c r="H141" s="77">
        <v>1</v>
      </c>
      <c r="I141" s="77">
        <v>4</v>
      </c>
      <c r="J141" s="77">
        <v>102</v>
      </c>
      <c r="K141" s="87"/>
      <c r="L141" s="87">
        <v>101.4</v>
      </c>
      <c r="M141" s="77">
        <v>2</v>
      </c>
      <c r="N141" s="88">
        <f t="shared" si="27"/>
        <v>3.4</v>
      </c>
      <c r="O141" s="109">
        <f t="shared" si="24"/>
        <v>1.02</v>
      </c>
      <c r="P141" s="104">
        <f t="shared" si="25"/>
        <v>0.51</v>
      </c>
      <c r="Q141" s="104">
        <f t="shared" si="26"/>
        <v>1.87</v>
      </c>
      <c r="R141" s="80" t="s">
        <v>94</v>
      </c>
    </row>
    <row r="142" s="55" customFormat="1" ht="21" customHeight="1" spans="1:18">
      <c r="A142" s="73">
        <v>81</v>
      </c>
      <c r="B142" s="74" t="s">
        <v>27</v>
      </c>
      <c r="C142" s="75" t="s">
        <v>352</v>
      </c>
      <c r="D142" s="75" t="s">
        <v>357</v>
      </c>
      <c r="E142" s="80" t="s">
        <v>358</v>
      </c>
      <c r="F142" s="76">
        <v>0.08</v>
      </c>
      <c r="G142" s="76">
        <v>1.6</v>
      </c>
      <c r="H142" s="77">
        <v>0</v>
      </c>
      <c r="I142" s="77">
        <v>4</v>
      </c>
      <c r="J142" s="77">
        <v>48</v>
      </c>
      <c r="K142" s="87"/>
      <c r="L142" s="87">
        <v>77.4</v>
      </c>
      <c r="M142" s="77">
        <v>1</v>
      </c>
      <c r="N142" s="88">
        <f t="shared" si="27"/>
        <v>1.6</v>
      </c>
      <c r="O142" s="109">
        <f t="shared" si="24"/>
        <v>0.48</v>
      </c>
      <c r="P142" s="104">
        <f t="shared" si="25"/>
        <v>0.24</v>
      </c>
      <c r="Q142" s="104">
        <f t="shared" si="26"/>
        <v>0.88</v>
      </c>
      <c r="R142" s="80" t="s">
        <v>94</v>
      </c>
    </row>
    <row r="143" s="53" customFormat="1" ht="21" customHeight="1" spans="1:18">
      <c r="A143" s="73">
        <v>82</v>
      </c>
      <c r="B143" s="74" t="s">
        <v>27</v>
      </c>
      <c r="C143" s="75" t="s">
        <v>53</v>
      </c>
      <c r="D143" s="75" t="s">
        <v>359</v>
      </c>
      <c r="E143" s="80" t="s">
        <v>360</v>
      </c>
      <c r="F143" s="76">
        <v>0.05</v>
      </c>
      <c r="G143" s="76">
        <v>1</v>
      </c>
      <c r="H143" s="77">
        <v>0</v>
      </c>
      <c r="I143" s="77">
        <v>4</v>
      </c>
      <c r="J143" s="77">
        <f t="shared" ref="J143:J154" si="28">F143*1000*0.6</f>
        <v>30</v>
      </c>
      <c r="K143" s="87"/>
      <c r="L143" s="87">
        <f t="shared" ref="L143:L206" si="29">F143*1000*2*0.15</f>
        <v>15</v>
      </c>
      <c r="M143" s="77">
        <v>1</v>
      </c>
      <c r="N143" s="88">
        <f t="shared" si="27"/>
        <v>1</v>
      </c>
      <c r="O143" s="109">
        <f t="shared" si="24"/>
        <v>0.3</v>
      </c>
      <c r="P143" s="104">
        <f t="shared" si="25"/>
        <v>0.15</v>
      </c>
      <c r="Q143" s="104">
        <f t="shared" si="26"/>
        <v>0.55</v>
      </c>
      <c r="R143" s="80" t="s">
        <v>94</v>
      </c>
    </row>
    <row r="144" s="53" customFormat="1" ht="21" customHeight="1" spans="1:18">
      <c r="A144" s="73">
        <v>83</v>
      </c>
      <c r="B144" s="74" t="s">
        <v>27</v>
      </c>
      <c r="C144" s="75" t="s">
        <v>53</v>
      </c>
      <c r="D144" s="75" t="s">
        <v>361</v>
      </c>
      <c r="E144" s="80" t="s">
        <v>362</v>
      </c>
      <c r="F144" s="76">
        <v>0.15</v>
      </c>
      <c r="G144" s="76">
        <v>3</v>
      </c>
      <c r="H144" s="77">
        <v>1</v>
      </c>
      <c r="I144" s="77">
        <v>4</v>
      </c>
      <c r="J144" s="77">
        <f t="shared" si="28"/>
        <v>90</v>
      </c>
      <c r="K144" s="87"/>
      <c r="L144" s="87">
        <f t="shared" si="29"/>
        <v>45</v>
      </c>
      <c r="M144" s="77">
        <v>2</v>
      </c>
      <c r="N144" s="88">
        <f t="shared" si="27"/>
        <v>3</v>
      </c>
      <c r="O144" s="109">
        <f t="shared" si="24"/>
        <v>0.9</v>
      </c>
      <c r="P144" s="104">
        <f t="shared" si="25"/>
        <v>0.45</v>
      </c>
      <c r="Q144" s="104">
        <f t="shared" si="26"/>
        <v>1.65</v>
      </c>
      <c r="R144" s="80" t="s">
        <v>94</v>
      </c>
    </row>
    <row r="145" s="53" customFormat="1" ht="21" customHeight="1" spans="1:18">
      <c r="A145" s="73">
        <v>188</v>
      </c>
      <c r="B145" s="74" t="s">
        <v>27</v>
      </c>
      <c r="C145" s="75" t="s">
        <v>327</v>
      </c>
      <c r="D145" s="75" t="s">
        <v>363</v>
      </c>
      <c r="E145" s="80" t="s">
        <v>364</v>
      </c>
      <c r="F145" s="76">
        <v>3.61</v>
      </c>
      <c r="G145" s="76">
        <v>72.2</v>
      </c>
      <c r="H145" s="77">
        <v>10</v>
      </c>
      <c r="I145" s="77">
        <v>12</v>
      </c>
      <c r="J145" s="77">
        <f t="shared" si="28"/>
        <v>2166</v>
      </c>
      <c r="K145" s="87"/>
      <c r="L145" s="87">
        <f t="shared" si="29"/>
        <v>1083</v>
      </c>
      <c r="M145" s="77">
        <v>20</v>
      </c>
      <c r="N145" s="88">
        <f t="shared" si="27"/>
        <v>72.2</v>
      </c>
      <c r="O145" s="109">
        <f t="shared" si="24"/>
        <v>21.66</v>
      </c>
      <c r="P145" s="104">
        <f t="shared" si="25"/>
        <v>10.83</v>
      </c>
      <c r="Q145" s="104">
        <f t="shared" si="26"/>
        <v>39.71</v>
      </c>
      <c r="R145" s="80" t="s">
        <v>156</v>
      </c>
    </row>
    <row r="146" s="53" customFormat="1" ht="21" customHeight="1" spans="1:18">
      <c r="A146" s="73">
        <v>151</v>
      </c>
      <c r="B146" s="74" t="s">
        <v>27</v>
      </c>
      <c r="C146" s="75" t="s">
        <v>28</v>
      </c>
      <c r="D146" s="75" t="s">
        <v>365</v>
      </c>
      <c r="E146" s="80" t="s">
        <v>366</v>
      </c>
      <c r="F146" s="76">
        <v>1.8</v>
      </c>
      <c r="G146" s="76">
        <v>36</v>
      </c>
      <c r="H146" s="77">
        <v>5</v>
      </c>
      <c r="I146" s="77">
        <v>4</v>
      </c>
      <c r="J146" s="77">
        <f t="shared" si="28"/>
        <v>1080</v>
      </c>
      <c r="K146" s="87"/>
      <c r="L146" s="87">
        <f t="shared" si="29"/>
        <v>540</v>
      </c>
      <c r="M146" s="77">
        <v>9</v>
      </c>
      <c r="N146" s="88">
        <f t="shared" si="27"/>
        <v>36</v>
      </c>
      <c r="O146" s="109">
        <f t="shared" si="24"/>
        <v>10.8</v>
      </c>
      <c r="P146" s="104">
        <f t="shared" si="25"/>
        <v>5.4</v>
      </c>
      <c r="Q146" s="104">
        <f t="shared" si="26"/>
        <v>19.8</v>
      </c>
      <c r="R146" s="80" t="s">
        <v>156</v>
      </c>
    </row>
    <row r="147" s="53" customFormat="1" ht="21" customHeight="1" spans="1:18">
      <c r="A147" s="73">
        <v>152</v>
      </c>
      <c r="B147" s="74" t="s">
        <v>27</v>
      </c>
      <c r="C147" s="75" t="s">
        <v>28</v>
      </c>
      <c r="D147" s="75" t="s">
        <v>367</v>
      </c>
      <c r="E147" s="80" t="s">
        <v>368</v>
      </c>
      <c r="F147" s="76">
        <v>1.4</v>
      </c>
      <c r="G147" s="76">
        <v>28</v>
      </c>
      <c r="H147" s="77">
        <v>4</v>
      </c>
      <c r="I147" s="77">
        <v>4</v>
      </c>
      <c r="J147" s="77">
        <f t="shared" si="28"/>
        <v>840</v>
      </c>
      <c r="K147" s="87"/>
      <c r="L147" s="87">
        <f t="shared" si="29"/>
        <v>420</v>
      </c>
      <c r="M147" s="77">
        <v>7</v>
      </c>
      <c r="N147" s="88">
        <f t="shared" si="27"/>
        <v>28</v>
      </c>
      <c r="O147" s="109">
        <f t="shared" si="24"/>
        <v>8.4</v>
      </c>
      <c r="P147" s="104">
        <f t="shared" si="25"/>
        <v>4.2</v>
      </c>
      <c r="Q147" s="104">
        <f t="shared" si="26"/>
        <v>15.4</v>
      </c>
      <c r="R147" s="80" t="s">
        <v>156</v>
      </c>
    </row>
    <row r="148" s="53" customFormat="1" ht="21" customHeight="1" spans="1:18">
      <c r="A148" s="73">
        <v>53</v>
      </c>
      <c r="B148" s="74" t="s">
        <v>27</v>
      </c>
      <c r="C148" s="75" t="s">
        <v>28</v>
      </c>
      <c r="D148" s="75" t="s">
        <v>369</v>
      </c>
      <c r="E148" s="80" t="s">
        <v>370</v>
      </c>
      <c r="F148" s="76">
        <v>0.933</v>
      </c>
      <c r="G148" s="76">
        <v>18.66</v>
      </c>
      <c r="H148" s="77">
        <v>5</v>
      </c>
      <c r="I148" s="77">
        <v>8</v>
      </c>
      <c r="J148" s="77">
        <f t="shared" si="28"/>
        <v>559.8</v>
      </c>
      <c r="K148" s="87"/>
      <c r="L148" s="87">
        <f t="shared" si="29"/>
        <v>279.9</v>
      </c>
      <c r="M148" s="77">
        <v>9</v>
      </c>
      <c r="N148" s="88">
        <f t="shared" si="27"/>
        <v>18.66</v>
      </c>
      <c r="O148" s="109">
        <f t="shared" si="24"/>
        <v>5.598</v>
      </c>
      <c r="P148" s="104">
        <f t="shared" si="25"/>
        <v>2.799</v>
      </c>
      <c r="Q148" s="104">
        <f t="shared" si="26"/>
        <v>10.263</v>
      </c>
      <c r="R148" s="80" t="s">
        <v>94</v>
      </c>
    </row>
    <row r="149" s="53" customFormat="1" ht="21" customHeight="1" spans="1:18">
      <c r="A149" s="73">
        <v>79</v>
      </c>
      <c r="B149" s="74" t="s">
        <v>27</v>
      </c>
      <c r="C149" s="75" t="s">
        <v>28</v>
      </c>
      <c r="D149" s="75" t="s">
        <v>371</v>
      </c>
      <c r="E149" s="80" t="s">
        <v>372</v>
      </c>
      <c r="F149" s="76">
        <v>0.025</v>
      </c>
      <c r="G149" s="76">
        <v>0.5</v>
      </c>
      <c r="H149" s="77">
        <v>0</v>
      </c>
      <c r="I149" s="77">
        <v>4</v>
      </c>
      <c r="J149" s="77">
        <f t="shared" si="28"/>
        <v>15</v>
      </c>
      <c r="K149" s="87"/>
      <c r="L149" s="87">
        <f t="shared" si="29"/>
        <v>7.5</v>
      </c>
      <c r="M149" s="77">
        <v>1</v>
      </c>
      <c r="N149" s="88">
        <f t="shared" si="27"/>
        <v>0.5</v>
      </c>
      <c r="O149" s="109">
        <f t="shared" si="24"/>
        <v>0.15</v>
      </c>
      <c r="P149" s="104">
        <f t="shared" si="25"/>
        <v>0.075</v>
      </c>
      <c r="Q149" s="104">
        <f t="shared" si="26"/>
        <v>0.275</v>
      </c>
      <c r="R149" s="80" t="s">
        <v>94</v>
      </c>
    </row>
    <row r="150" s="53" customFormat="1" ht="21" customHeight="1" spans="1:18">
      <c r="A150" s="73">
        <v>179</v>
      </c>
      <c r="B150" s="74" t="s">
        <v>27</v>
      </c>
      <c r="C150" s="75" t="s">
        <v>28</v>
      </c>
      <c r="D150" s="75" t="s">
        <v>373</v>
      </c>
      <c r="E150" s="80" t="s">
        <v>374</v>
      </c>
      <c r="F150" s="76">
        <v>0.1</v>
      </c>
      <c r="G150" s="76">
        <v>2</v>
      </c>
      <c r="H150" s="77">
        <v>0</v>
      </c>
      <c r="I150" s="77">
        <v>4</v>
      </c>
      <c r="J150" s="77">
        <f t="shared" si="28"/>
        <v>60</v>
      </c>
      <c r="K150" s="87"/>
      <c r="L150" s="87">
        <f t="shared" si="29"/>
        <v>30</v>
      </c>
      <c r="M150" s="77">
        <v>2</v>
      </c>
      <c r="N150" s="88">
        <f t="shared" si="27"/>
        <v>2</v>
      </c>
      <c r="O150" s="109">
        <f t="shared" si="24"/>
        <v>0.6</v>
      </c>
      <c r="P150" s="104">
        <f t="shared" si="25"/>
        <v>0.3</v>
      </c>
      <c r="Q150" s="104">
        <f t="shared" si="26"/>
        <v>1.1</v>
      </c>
      <c r="R150" s="80" t="s">
        <v>156</v>
      </c>
    </row>
    <row r="151" s="53" customFormat="1" ht="21" customHeight="1" spans="1:18">
      <c r="A151" s="73">
        <v>180</v>
      </c>
      <c r="B151" s="74" t="s">
        <v>27</v>
      </c>
      <c r="C151" s="75" t="s">
        <v>28</v>
      </c>
      <c r="D151" s="75" t="s">
        <v>375</v>
      </c>
      <c r="E151" s="80" t="s">
        <v>376</v>
      </c>
      <c r="F151" s="76">
        <v>0.088</v>
      </c>
      <c r="G151" s="76">
        <v>1.76</v>
      </c>
      <c r="H151" s="77">
        <v>0</v>
      </c>
      <c r="I151" s="77">
        <v>4</v>
      </c>
      <c r="J151" s="77">
        <f t="shared" si="28"/>
        <v>52.8</v>
      </c>
      <c r="K151" s="87"/>
      <c r="L151" s="87">
        <f t="shared" si="29"/>
        <v>26.4</v>
      </c>
      <c r="M151" s="77">
        <v>1</v>
      </c>
      <c r="N151" s="88">
        <f t="shared" si="27"/>
        <v>1.76</v>
      </c>
      <c r="O151" s="109">
        <f t="shared" si="24"/>
        <v>0.528</v>
      </c>
      <c r="P151" s="104">
        <f t="shared" si="25"/>
        <v>0.264</v>
      </c>
      <c r="Q151" s="104">
        <f t="shared" si="26"/>
        <v>0.968</v>
      </c>
      <c r="R151" s="80" t="s">
        <v>156</v>
      </c>
    </row>
    <row r="152" s="53" customFormat="1" ht="21" customHeight="1" spans="1:18">
      <c r="A152" s="73">
        <v>189</v>
      </c>
      <c r="B152" s="74" t="s">
        <v>27</v>
      </c>
      <c r="C152" s="75" t="s">
        <v>28</v>
      </c>
      <c r="D152" s="75" t="s">
        <v>377</v>
      </c>
      <c r="E152" s="80" t="s">
        <v>378</v>
      </c>
      <c r="F152" s="76">
        <v>0.6</v>
      </c>
      <c r="G152" s="76">
        <v>12</v>
      </c>
      <c r="H152" s="77">
        <v>3</v>
      </c>
      <c r="I152" s="77">
        <v>4</v>
      </c>
      <c r="J152" s="77">
        <f t="shared" si="28"/>
        <v>360</v>
      </c>
      <c r="K152" s="87"/>
      <c r="L152" s="87">
        <f t="shared" si="29"/>
        <v>180</v>
      </c>
      <c r="M152" s="77">
        <v>3</v>
      </c>
      <c r="N152" s="88">
        <f t="shared" si="27"/>
        <v>12</v>
      </c>
      <c r="O152" s="109">
        <f t="shared" si="24"/>
        <v>3.6</v>
      </c>
      <c r="P152" s="104">
        <f t="shared" si="25"/>
        <v>1.8</v>
      </c>
      <c r="Q152" s="104">
        <f t="shared" si="26"/>
        <v>6.6</v>
      </c>
      <c r="R152" s="80" t="s">
        <v>156</v>
      </c>
    </row>
    <row r="153" s="53" customFormat="1" ht="21" customHeight="1" spans="1:18">
      <c r="A153" s="73">
        <v>192</v>
      </c>
      <c r="B153" s="74" t="s">
        <v>27</v>
      </c>
      <c r="C153" s="75" t="s">
        <v>28</v>
      </c>
      <c r="D153" s="75" t="s">
        <v>379</v>
      </c>
      <c r="E153" s="80" t="s">
        <v>380</v>
      </c>
      <c r="F153" s="76">
        <v>1.5</v>
      </c>
      <c r="G153" s="76">
        <v>30</v>
      </c>
      <c r="H153" s="77">
        <v>5</v>
      </c>
      <c r="I153" s="77">
        <v>8</v>
      </c>
      <c r="J153" s="77">
        <f t="shared" si="28"/>
        <v>900</v>
      </c>
      <c r="K153" s="87"/>
      <c r="L153" s="87">
        <f t="shared" si="29"/>
        <v>450</v>
      </c>
      <c r="M153" s="77">
        <v>4</v>
      </c>
      <c r="N153" s="88">
        <f t="shared" si="27"/>
        <v>30</v>
      </c>
      <c r="O153" s="109">
        <f t="shared" si="24"/>
        <v>9</v>
      </c>
      <c r="P153" s="104">
        <f t="shared" si="25"/>
        <v>4.5</v>
      </c>
      <c r="Q153" s="104">
        <f t="shared" si="26"/>
        <v>16.5</v>
      </c>
      <c r="R153" s="80" t="s">
        <v>156</v>
      </c>
    </row>
    <row r="154" s="53" customFormat="1" ht="21" customHeight="1" spans="1:18">
      <c r="A154" s="73">
        <v>193</v>
      </c>
      <c r="B154" s="74" t="s">
        <v>27</v>
      </c>
      <c r="C154" s="75" t="s">
        <v>28</v>
      </c>
      <c r="D154" s="75" t="s">
        <v>381</v>
      </c>
      <c r="E154" s="80" t="s">
        <v>382</v>
      </c>
      <c r="F154" s="76">
        <v>0.3</v>
      </c>
      <c r="G154" s="76">
        <v>6</v>
      </c>
      <c r="H154" s="77">
        <v>1</v>
      </c>
      <c r="I154" s="77">
        <v>4</v>
      </c>
      <c r="J154" s="77">
        <f t="shared" si="28"/>
        <v>180</v>
      </c>
      <c r="K154" s="87"/>
      <c r="L154" s="87">
        <f t="shared" si="29"/>
        <v>90</v>
      </c>
      <c r="M154" s="77">
        <v>2</v>
      </c>
      <c r="N154" s="88">
        <f t="shared" si="27"/>
        <v>6</v>
      </c>
      <c r="O154" s="109">
        <f t="shared" si="24"/>
        <v>1.8</v>
      </c>
      <c r="P154" s="104">
        <f t="shared" si="25"/>
        <v>0.9</v>
      </c>
      <c r="Q154" s="104">
        <f t="shared" si="26"/>
        <v>3.3</v>
      </c>
      <c r="R154" s="80" t="s">
        <v>156</v>
      </c>
    </row>
    <row r="155" s="56" customFormat="1" ht="21" customHeight="1" spans="1:18">
      <c r="A155" s="92">
        <v>37</v>
      </c>
      <c r="B155" s="74" t="s">
        <v>27</v>
      </c>
      <c r="C155" s="75" t="s">
        <v>63</v>
      </c>
      <c r="D155" s="75" t="s">
        <v>383</v>
      </c>
      <c r="E155" s="75" t="s">
        <v>384</v>
      </c>
      <c r="F155" s="76">
        <v>0.59</v>
      </c>
      <c r="G155" s="76">
        <v>11.8</v>
      </c>
      <c r="H155" s="93">
        <v>3</v>
      </c>
      <c r="I155" s="93">
        <v>8</v>
      </c>
      <c r="J155" s="93">
        <v>354</v>
      </c>
      <c r="K155" s="101"/>
      <c r="L155" s="101">
        <f t="shared" si="29"/>
        <v>177</v>
      </c>
      <c r="M155" s="93">
        <v>6</v>
      </c>
      <c r="N155" s="102">
        <f t="shared" si="27"/>
        <v>11.8</v>
      </c>
      <c r="O155" s="89">
        <f t="shared" si="24"/>
        <v>3.54</v>
      </c>
      <c r="P155" s="110">
        <f t="shared" si="25"/>
        <v>1.77</v>
      </c>
      <c r="Q155" s="110">
        <f t="shared" si="26"/>
        <v>6.49</v>
      </c>
      <c r="R155" s="75" t="s">
        <v>94</v>
      </c>
    </row>
    <row r="156" s="56" customFormat="1" ht="21" customHeight="1" spans="1:18">
      <c r="A156" s="92">
        <v>38</v>
      </c>
      <c r="B156" s="74" t="s">
        <v>27</v>
      </c>
      <c r="C156" s="75" t="s">
        <v>63</v>
      </c>
      <c r="D156" s="75" t="s">
        <v>385</v>
      </c>
      <c r="E156" s="75" t="s">
        <v>386</v>
      </c>
      <c r="F156" s="76">
        <v>0.04</v>
      </c>
      <c r="G156" s="76">
        <v>0.8</v>
      </c>
      <c r="H156" s="93">
        <v>0</v>
      </c>
      <c r="I156" s="93">
        <v>4</v>
      </c>
      <c r="J156" s="93">
        <v>24</v>
      </c>
      <c r="K156" s="101"/>
      <c r="L156" s="101">
        <f t="shared" si="29"/>
        <v>12</v>
      </c>
      <c r="M156" s="93">
        <v>1</v>
      </c>
      <c r="N156" s="102">
        <f t="shared" si="27"/>
        <v>0.8</v>
      </c>
      <c r="O156" s="89">
        <f t="shared" si="24"/>
        <v>0.24</v>
      </c>
      <c r="P156" s="110">
        <f t="shared" si="25"/>
        <v>0.12</v>
      </c>
      <c r="Q156" s="110">
        <f t="shared" si="26"/>
        <v>0.44</v>
      </c>
      <c r="R156" s="75" t="s">
        <v>94</v>
      </c>
    </row>
    <row r="157" s="53" customFormat="1" ht="21" customHeight="1" spans="1:18">
      <c r="A157" s="73">
        <v>76</v>
      </c>
      <c r="B157" s="74" t="s">
        <v>27</v>
      </c>
      <c r="C157" s="75" t="s">
        <v>31</v>
      </c>
      <c r="D157" s="75" t="s">
        <v>387</v>
      </c>
      <c r="E157" s="80" t="s">
        <v>388</v>
      </c>
      <c r="F157" s="76">
        <v>0.23</v>
      </c>
      <c r="G157" s="76">
        <v>4.6</v>
      </c>
      <c r="H157" s="77">
        <v>1</v>
      </c>
      <c r="I157" s="77">
        <v>4</v>
      </c>
      <c r="J157" s="77">
        <f t="shared" ref="J157:J206" si="30">F157*1000*0.6</f>
        <v>138</v>
      </c>
      <c r="K157" s="87"/>
      <c r="L157" s="87">
        <f t="shared" si="29"/>
        <v>69</v>
      </c>
      <c r="M157" s="77">
        <v>2</v>
      </c>
      <c r="N157" s="88">
        <f t="shared" si="27"/>
        <v>4.6</v>
      </c>
      <c r="O157" s="89">
        <f t="shared" si="24"/>
        <v>1.38</v>
      </c>
      <c r="P157" s="90">
        <f t="shared" si="25"/>
        <v>0.69</v>
      </c>
      <c r="Q157" s="90">
        <f t="shared" si="26"/>
        <v>2.53</v>
      </c>
      <c r="R157" s="80" t="s">
        <v>94</v>
      </c>
    </row>
    <row r="158" s="53" customFormat="1" ht="21" customHeight="1" spans="1:18">
      <c r="A158" s="73">
        <v>157</v>
      </c>
      <c r="B158" s="74" t="s">
        <v>27</v>
      </c>
      <c r="C158" s="75" t="s">
        <v>38</v>
      </c>
      <c r="D158" s="75" t="s">
        <v>389</v>
      </c>
      <c r="E158" s="80" t="s">
        <v>390</v>
      </c>
      <c r="F158" s="76">
        <v>0.08</v>
      </c>
      <c r="G158" s="76">
        <v>1.6</v>
      </c>
      <c r="H158" s="77">
        <v>0</v>
      </c>
      <c r="I158" s="77">
        <v>4</v>
      </c>
      <c r="J158" s="77">
        <f t="shared" si="30"/>
        <v>48</v>
      </c>
      <c r="K158" s="87"/>
      <c r="L158" s="87">
        <f t="shared" si="29"/>
        <v>24</v>
      </c>
      <c r="M158" s="77">
        <v>2</v>
      </c>
      <c r="N158" s="88">
        <f t="shared" si="27"/>
        <v>1.6</v>
      </c>
      <c r="O158" s="89">
        <f t="shared" si="24"/>
        <v>0.48</v>
      </c>
      <c r="P158" s="90">
        <f t="shared" si="25"/>
        <v>0.24</v>
      </c>
      <c r="Q158" s="90">
        <f t="shared" si="26"/>
        <v>0.88</v>
      </c>
      <c r="R158" s="80" t="s">
        <v>156</v>
      </c>
    </row>
    <row r="159" s="53" customFormat="1" ht="21" customHeight="1" spans="1:18">
      <c r="A159" s="73">
        <v>63</v>
      </c>
      <c r="B159" s="74" t="s">
        <v>27</v>
      </c>
      <c r="C159" s="75" t="s">
        <v>38</v>
      </c>
      <c r="D159" s="75" t="s">
        <v>391</v>
      </c>
      <c r="E159" s="80" t="s">
        <v>392</v>
      </c>
      <c r="F159" s="76">
        <v>0.33</v>
      </c>
      <c r="G159" s="76">
        <v>6.6</v>
      </c>
      <c r="H159" s="77">
        <v>2</v>
      </c>
      <c r="I159" s="77">
        <v>4</v>
      </c>
      <c r="J159" s="77">
        <f t="shared" si="30"/>
        <v>198</v>
      </c>
      <c r="K159" s="87"/>
      <c r="L159" s="87">
        <f t="shared" si="29"/>
        <v>99</v>
      </c>
      <c r="M159" s="77">
        <v>3</v>
      </c>
      <c r="N159" s="88">
        <f t="shared" si="27"/>
        <v>6.6</v>
      </c>
      <c r="O159" s="89">
        <f t="shared" si="24"/>
        <v>1.98</v>
      </c>
      <c r="P159" s="90">
        <f t="shared" si="25"/>
        <v>0.99</v>
      </c>
      <c r="Q159" s="90">
        <f t="shared" si="26"/>
        <v>3.63</v>
      </c>
      <c r="R159" s="80" t="s">
        <v>94</v>
      </c>
    </row>
    <row r="160" s="53" customFormat="1" ht="21" customHeight="1" spans="1:18">
      <c r="A160" s="73">
        <v>64</v>
      </c>
      <c r="B160" s="74" t="s">
        <v>27</v>
      </c>
      <c r="C160" s="75" t="s">
        <v>38</v>
      </c>
      <c r="D160" s="75" t="s">
        <v>393</v>
      </c>
      <c r="E160" s="80" t="s">
        <v>394</v>
      </c>
      <c r="F160" s="76">
        <v>0.05</v>
      </c>
      <c r="G160" s="76">
        <v>1</v>
      </c>
      <c r="H160" s="77">
        <v>0</v>
      </c>
      <c r="I160" s="77">
        <v>4</v>
      </c>
      <c r="J160" s="77">
        <f t="shared" si="30"/>
        <v>30</v>
      </c>
      <c r="K160" s="87"/>
      <c r="L160" s="87">
        <f t="shared" si="29"/>
        <v>15</v>
      </c>
      <c r="M160" s="77">
        <v>1</v>
      </c>
      <c r="N160" s="88">
        <f t="shared" si="27"/>
        <v>1</v>
      </c>
      <c r="O160" s="89">
        <f t="shared" si="24"/>
        <v>0.3</v>
      </c>
      <c r="P160" s="90">
        <f t="shared" si="25"/>
        <v>0.15</v>
      </c>
      <c r="Q160" s="90">
        <f t="shared" si="26"/>
        <v>0.55</v>
      </c>
      <c r="R160" s="80" t="s">
        <v>94</v>
      </c>
    </row>
    <row r="161" s="53" customFormat="1" ht="21" customHeight="1" spans="1:18">
      <c r="A161" s="73">
        <v>65</v>
      </c>
      <c r="B161" s="74" t="s">
        <v>27</v>
      </c>
      <c r="C161" s="75" t="s">
        <v>38</v>
      </c>
      <c r="D161" s="75" t="s">
        <v>395</v>
      </c>
      <c r="E161" s="80" t="s">
        <v>396</v>
      </c>
      <c r="F161" s="76">
        <v>1.45</v>
      </c>
      <c r="G161" s="76">
        <v>29</v>
      </c>
      <c r="H161" s="77">
        <v>7</v>
      </c>
      <c r="I161" s="77">
        <f>F161*8</f>
        <v>11.6</v>
      </c>
      <c r="J161" s="77">
        <f t="shared" si="30"/>
        <v>870</v>
      </c>
      <c r="K161" s="87"/>
      <c r="L161" s="87">
        <f t="shared" si="29"/>
        <v>435</v>
      </c>
      <c r="M161" s="77">
        <v>15</v>
      </c>
      <c r="N161" s="88">
        <f t="shared" si="27"/>
        <v>29</v>
      </c>
      <c r="O161" s="89">
        <f t="shared" si="24"/>
        <v>8.7</v>
      </c>
      <c r="P161" s="90">
        <f t="shared" si="25"/>
        <v>4.35</v>
      </c>
      <c r="Q161" s="90">
        <f t="shared" si="26"/>
        <v>15.95</v>
      </c>
      <c r="R161" s="80" t="s">
        <v>94</v>
      </c>
    </row>
    <row r="162" s="53" customFormat="1" ht="21" customHeight="1" spans="1:18">
      <c r="A162" s="73">
        <v>67</v>
      </c>
      <c r="B162" s="74" t="s">
        <v>27</v>
      </c>
      <c r="C162" s="75" t="s">
        <v>38</v>
      </c>
      <c r="D162" s="75" t="s">
        <v>397</v>
      </c>
      <c r="E162" s="80" t="s">
        <v>398</v>
      </c>
      <c r="F162" s="76">
        <v>0.05</v>
      </c>
      <c r="G162" s="76">
        <v>1</v>
      </c>
      <c r="H162" s="77">
        <v>0</v>
      </c>
      <c r="I162" s="77">
        <v>4</v>
      </c>
      <c r="J162" s="77">
        <f t="shared" si="30"/>
        <v>30</v>
      </c>
      <c r="K162" s="87"/>
      <c r="L162" s="87">
        <f t="shared" si="29"/>
        <v>15</v>
      </c>
      <c r="M162" s="77">
        <v>1</v>
      </c>
      <c r="N162" s="88">
        <f t="shared" si="27"/>
        <v>1</v>
      </c>
      <c r="O162" s="89">
        <f t="shared" si="24"/>
        <v>0.3</v>
      </c>
      <c r="P162" s="90">
        <f t="shared" si="25"/>
        <v>0.15</v>
      </c>
      <c r="Q162" s="90">
        <f t="shared" si="26"/>
        <v>0.55</v>
      </c>
      <c r="R162" s="80" t="s">
        <v>94</v>
      </c>
    </row>
    <row r="163" s="53" customFormat="1" ht="21" customHeight="1" spans="1:18">
      <c r="A163" s="73">
        <v>68</v>
      </c>
      <c r="B163" s="74" t="s">
        <v>27</v>
      </c>
      <c r="C163" s="75" t="s">
        <v>38</v>
      </c>
      <c r="D163" s="75" t="s">
        <v>399</v>
      </c>
      <c r="E163" s="80" t="s">
        <v>400</v>
      </c>
      <c r="F163" s="76">
        <v>0.225</v>
      </c>
      <c r="G163" s="76">
        <v>4.5</v>
      </c>
      <c r="H163" s="77">
        <v>1</v>
      </c>
      <c r="I163" s="77">
        <v>4</v>
      </c>
      <c r="J163" s="77">
        <f t="shared" si="30"/>
        <v>135</v>
      </c>
      <c r="K163" s="87"/>
      <c r="L163" s="87">
        <f t="shared" si="29"/>
        <v>67.5</v>
      </c>
      <c r="M163" s="77">
        <v>2</v>
      </c>
      <c r="N163" s="88">
        <f t="shared" si="27"/>
        <v>4.5</v>
      </c>
      <c r="O163" s="89">
        <f t="shared" si="24"/>
        <v>1.35</v>
      </c>
      <c r="P163" s="90">
        <f t="shared" si="25"/>
        <v>0.675</v>
      </c>
      <c r="Q163" s="90">
        <f t="shared" si="26"/>
        <v>2.475</v>
      </c>
      <c r="R163" s="80" t="s">
        <v>94</v>
      </c>
    </row>
    <row r="164" s="53" customFormat="1" ht="21" customHeight="1" spans="1:18">
      <c r="A164" s="73">
        <v>69</v>
      </c>
      <c r="B164" s="74" t="s">
        <v>27</v>
      </c>
      <c r="C164" s="75" t="s">
        <v>38</v>
      </c>
      <c r="D164" s="75" t="s">
        <v>401</v>
      </c>
      <c r="E164" s="80" t="s">
        <v>402</v>
      </c>
      <c r="F164" s="76">
        <v>0.15</v>
      </c>
      <c r="G164" s="76">
        <v>3</v>
      </c>
      <c r="H164" s="77">
        <v>1</v>
      </c>
      <c r="I164" s="77">
        <v>4</v>
      </c>
      <c r="J164" s="77">
        <f t="shared" si="30"/>
        <v>90</v>
      </c>
      <c r="K164" s="87"/>
      <c r="L164" s="87">
        <f t="shared" si="29"/>
        <v>45</v>
      </c>
      <c r="M164" s="77">
        <v>2</v>
      </c>
      <c r="N164" s="88">
        <f t="shared" si="27"/>
        <v>3</v>
      </c>
      <c r="O164" s="89">
        <f t="shared" si="24"/>
        <v>0.9</v>
      </c>
      <c r="P164" s="90">
        <f t="shared" si="25"/>
        <v>0.45</v>
      </c>
      <c r="Q164" s="90">
        <f t="shared" si="26"/>
        <v>1.65</v>
      </c>
      <c r="R164" s="80" t="s">
        <v>94</v>
      </c>
    </row>
    <row r="165" s="53" customFormat="1" ht="21" customHeight="1" spans="1:18">
      <c r="A165" s="73">
        <v>70</v>
      </c>
      <c r="B165" s="74" t="s">
        <v>27</v>
      </c>
      <c r="C165" s="75" t="s">
        <v>38</v>
      </c>
      <c r="D165" s="75" t="s">
        <v>403</v>
      </c>
      <c r="E165" s="80" t="s">
        <v>404</v>
      </c>
      <c r="F165" s="76">
        <v>0.04</v>
      </c>
      <c r="G165" s="76">
        <v>0.8</v>
      </c>
      <c r="H165" s="77">
        <v>0</v>
      </c>
      <c r="I165" s="77">
        <v>4</v>
      </c>
      <c r="J165" s="77">
        <f t="shared" si="30"/>
        <v>24</v>
      </c>
      <c r="K165" s="87"/>
      <c r="L165" s="87">
        <f t="shared" si="29"/>
        <v>12</v>
      </c>
      <c r="M165" s="77">
        <v>1</v>
      </c>
      <c r="N165" s="88">
        <f t="shared" si="27"/>
        <v>0.8</v>
      </c>
      <c r="O165" s="89">
        <f t="shared" si="24"/>
        <v>0.24</v>
      </c>
      <c r="P165" s="90">
        <f t="shared" si="25"/>
        <v>0.12</v>
      </c>
      <c r="Q165" s="90">
        <f t="shared" si="26"/>
        <v>0.44</v>
      </c>
      <c r="R165" s="80" t="s">
        <v>94</v>
      </c>
    </row>
    <row r="166" s="53" customFormat="1" ht="21" customHeight="1" spans="1:18">
      <c r="A166" s="73">
        <v>71</v>
      </c>
      <c r="B166" s="74" t="s">
        <v>27</v>
      </c>
      <c r="C166" s="75" t="s">
        <v>38</v>
      </c>
      <c r="D166" s="75" t="s">
        <v>405</v>
      </c>
      <c r="E166" s="80" t="s">
        <v>406</v>
      </c>
      <c r="F166" s="76">
        <v>0.09</v>
      </c>
      <c r="G166" s="76">
        <v>1.8</v>
      </c>
      <c r="H166" s="77">
        <v>0</v>
      </c>
      <c r="I166" s="77">
        <v>4</v>
      </c>
      <c r="J166" s="77">
        <f t="shared" si="30"/>
        <v>54</v>
      </c>
      <c r="K166" s="87"/>
      <c r="L166" s="87">
        <f t="shared" si="29"/>
        <v>27</v>
      </c>
      <c r="M166" s="77">
        <v>1</v>
      </c>
      <c r="N166" s="88">
        <f t="shared" si="27"/>
        <v>1.8</v>
      </c>
      <c r="O166" s="89">
        <f t="shared" si="24"/>
        <v>0.54</v>
      </c>
      <c r="P166" s="90">
        <f t="shared" si="25"/>
        <v>0.27</v>
      </c>
      <c r="Q166" s="90">
        <f t="shared" si="26"/>
        <v>0.99</v>
      </c>
      <c r="R166" s="80" t="s">
        <v>94</v>
      </c>
    </row>
    <row r="167" s="53" customFormat="1" ht="21" customHeight="1" spans="1:18">
      <c r="A167" s="73">
        <v>72</v>
      </c>
      <c r="B167" s="74" t="s">
        <v>27</v>
      </c>
      <c r="C167" s="75" t="s">
        <v>38</v>
      </c>
      <c r="D167" s="75" t="s">
        <v>407</v>
      </c>
      <c r="E167" s="80" t="s">
        <v>408</v>
      </c>
      <c r="F167" s="76">
        <v>0.3</v>
      </c>
      <c r="G167" s="76">
        <v>6</v>
      </c>
      <c r="H167" s="77">
        <v>2</v>
      </c>
      <c r="I167" s="77">
        <v>4</v>
      </c>
      <c r="J167" s="77">
        <f t="shared" si="30"/>
        <v>180</v>
      </c>
      <c r="K167" s="87"/>
      <c r="L167" s="87">
        <f t="shared" si="29"/>
        <v>90</v>
      </c>
      <c r="M167" s="77">
        <v>3</v>
      </c>
      <c r="N167" s="88">
        <f t="shared" si="27"/>
        <v>6</v>
      </c>
      <c r="O167" s="89">
        <f t="shared" si="24"/>
        <v>1.8</v>
      </c>
      <c r="P167" s="90">
        <f t="shared" si="25"/>
        <v>0.9</v>
      </c>
      <c r="Q167" s="90">
        <f t="shared" si="26"/>
        <v>3.3</v>
      </c>
      <c r="R167" s="80" t="s">
        <v>94</v>
      </c>
    </row>
    <row r="168" s="53" customFormat="1" ht="21" customHeight="1" spans="1:18">
      <c r="A168" s="73">
        <v>75</v>
      </c>
      <c r="B168" s="74" t="s">
        <v>27</v>
      </c>
      <c r="C168" s="75" t="s">
        <v>38</v>
      </c>
      <c r="D168" s="75" t="s">
        <v>409</v>
      </c>
      <c r="E168" s="80" t="s">
        <v>410</v>
      </c>
      <c r="F168" s="76">
        <v>0.21</v>
      </c>
      <c r="G168" s="76">
        <v>4.2</v>
      </c>
      <c r="H168" s="77">
        <v>1</v>
      </c>
      <c r="I168" s="77">
        <v>4</v>
      </c>
      <c r="J168" s="77">
        <f t="shared" si="30"/>
        <v>126</v>
      </c>
      <c r="K168" s="87"/>
      <c r="L168" s="87">
        <f t="shared" si="29"/>
        <v>63</v>
      </c>
      <c r="M168" s="77">
        <v>2</v>
      </c>
      <c r="N168" s="88">
        <f t="shared" si="27"/>
        <v>4.2</v>
      </c>
      <c r="O168" s="89">
        <f t="shared" si="24"/>
        <v>1.26</v>
      </c>
      <c r="P168" s="90">
        <f t="shared" si="25"/>
        <v>0.63</v>
      </c>
      <c r="Q168" s="90">
        <f t="shared" si="26"/>
        <v>2.31</v>
      </c>
      <c r="R168" s="80" t="s">
        <v>94</v>
      </c>
    </row>
    <row r="169" s="53" customFormat="1" ht="21" customHeight="1" spans="1:18">
      <c r="A169" s="73">
        <v>164</v>
      </c>
      <c r="B169" s="74" t="s">
        <v>27</v>
      </c>
      <c r="C169" s="75" t="s">
        <v>38</v>
      </c>
      <c r="D169" s="75" t="s">
        <v>411</v>
      </c>
      <c r="E169" s="80" t="s">
        <v>412</v>
      </c>
      <c r="F169" s="76">
        <v>0.55</v>
      </c>
      <c r="G169" s="76">
        <v>11</v>
      </c>
      <c r="H169" s="77">
        <v>2</v>
      </c>
      <c r="I169" s="77">
        <v>4</v>
      </c>
      <c r="J169" s="77">
        <f t="shared" si="30"/>
        <v>330</v>
      </c>
      <c r="K169" s="87"/>
      <c r="L169" s="87">
        <f t="shared" si="29"/>
        <v>165</v>
      </c>
      <c r="M169" s="77">
        <v>2</v>
      </c>
      <c r="N169" s="88">
        <f t="shared" si="27"/>
        <v>11</v>
      </c>
      <c r="O169" s="89">
        <f t="shared" si="24"/>
        <v>3.3</v>
      </c>
      <c r="P169" s="90">
        <f t="shared" si="25"/>
        <v>1.65</v>
      </c>
      <c r="Q169" s="90">
        <f t="shared" si="26"/>
        <v>6.05</v>
      </c>
      <c r="R169" s="80" t="s">
        <v>156</v>
      </c>
    </row>
    <row r="170" s="53" customFormat="1" ht="21" customHeight="1" spans="1:18">
      <c r="A170" s="73">
        <v>91</v>
      </c>
      <c r="B170" s="74" t="s">
        <v>27</v>
      </c>
      <c r="C170" s="75" t="s">
        <v>38</v>
      </c>
      <c r="D170" s="75" t="s">
        <v>413</v>
      </c>
      <c r="E170" s="80" t="s">
        <v>414</v>
      </c>
      <c r="F170" s="76">
        <v>0.07</v>
      </c>
      <c r="G170" s="76">
        <v>1.4</v>
      </c>
      <c r="H170" s="77">
        <v>0</v>
      </c>
      <c r="I170" s="77">
        <v>4</v>
      </c>
      <c r="J170" s="77">
        <f t="shared" si="30"/>
        <v>42</v>
      </c>
      <c r="K170" s="87"/>
      <c r="L170" s="87">
        <f t="shared" si="29"/>
        <v>21</v>
      </c>
      <c r="M170" s="77">
        <v>1</v>
      </c>
      <c r="N170" s="88">
        <f t="shared" si="27"/>
        <v>1.4</v>
      </c>
      <c r="O170" s="89">
        <f t="shared" si="24"/>
        <v>0.42</v>
      </c>
      <c r="P170" s="90">
        <f t="shared" si="25"/>
        <v>0.21</v>
      </c>
      <c r="Q170" s="90">
        <f t="shared" si="26"/>
        <v>0.77</v>
      </c>
      <c r="R170" s="80" t="s">
        <v>94</v>
      </c>
    </row>
    <row r="171" s="53" customFormat="1" ht="21" customHeight="1" spans="1:18">
      <c r="A171" s="73">
        <v>92</v>
      </c>
      <c r="B171" s="74" t="s">
        <v>27</v>
      </c>
      <c r="C171" s="75" t="s">
        <v>38</v>
      </c>
      <c r="D171" s="75" t="s">
        <v>415</v>
      </c>
      <c r="E171" s="80" t="s">
        <v>392</v>
      </c>
      <c r="F171" s="76">
        <v>0.02</v>
      </c>
      <c r="G171" s="76">
        <v>0.4</v>
      </c>
      <c r="H171" s="77">
        <v>0</v>
      </c>
      <c r="I171" s="77">
        <v>4</v>
      </c>
      <c r="J171" s="77">
        <f t="shared" si="30"/>
        <v>12</v>
      </c>
      <c r="K171" s="87"/>
      <c r="L171" s="87">
        <f t="shared" si="29"/>
        <v>6</v>
      </c>
      <c r="M171" s="77">
        <v>1</v>
      </c>
      <c r="N171" s="88">
        <f t="shared" si="27"/>
        <v>0.4</v>
      </c>
      <c r="O171" s="89">
        <f t="shared" si="24"/>
        <v>0.12</v>
      </c>
      <c r="P171" s="90">
        <f t="shared" si="25"/>
        <v>0.06</v>
      </c>
      <c r="Q171" s="90">
        <f t="shared" si="26"/>
        <v>0.22</v>
      </c>
      <c r="R171" s="80" t="s">
        <v>94</v>
      </c>
    </row>
    <row r="172" s="53" customFormat="1" ht="21" customHeight="1" spans="1:18">
      <c r="A172" s="73">
        <v>93</v>
      </c>
      <c r="B172" s="74" t="s">
        <v>27</v>
      </c>
      <c r="C172" s="75" t="s">
        <v>38</v>
      </c>
      <c r="D172" s="75" t="s">
        <v>416</v>
      </c>
      <c r="E172" s="80" t="s">
        <v>417</v>
      </c>
      <c r="F172" s="76">
        <v>0.05</v>
      </c>
      <c r="G172" s="76">
        <v>1</v>
      </c>
      <c r="H172" s="77">
        <v>0</v>
      </c>
      <c r="I172" s="77">
        <v>4</v>
      </c>
      <c r="J172" s="77">
        <f t="shared" si="30"/>
        <v>30</v>
      </c>
      <c r="K172" s="87"/>
      <c r="L172" s="87">
        <f t="shared" si="29"/>
        <v>15</v>
      </c>
      <c r="M172" s="77">
        <v>1</v>
      </c>
      <c r="N172" s="88">
        <f t="shared" si="27"/>
        <v>1</v>
      </c>
      <c r="O172" s="89">
        <f t="shared" si="24"/>
        <v>0.3</v>
      </c>
      <c r="P172" s="90">
        <f t="shared" si="25"/>
        <v>0.15</v>
      </c>
      <c r="Q172" s="90">
        <f t="shared" si="26"/>
        <v>0.55</v>
      </c>
      <c r="R172" s="80" t="s">
        <v>94</v>
      </c>
    </row>
    <row r="173" s="53" customFormat="1" ht="21" customHeight="1" spans="1:18">
      <c r="A173" s="73">
        <v>96</v>
      </c>
      <c r="B173" s="74" t="s">
        <v>27</v>
      </c>
      <c r="C173" s="75" t="s">
        <v>38</v>
      </c>
      <c r="D173" s="75" t="s">
        <v>418</v>
      </c>
      <c r="E173" s="80" t="s">
        <v>419</v>
      </c>
      <c r="F173" s="76">
        <v>0.34</v>
      </c>
      <c r="G173" s="76">
        <v>6.8</v>
      </c>
      <c r="H173" s="77">
        <v>2</v>
      </c>
      <c r="I173" s="77">
        <v>4</v>
      </c>
      <c r="J173" s="77">
        <f t="shared" si="30"/>
        <v>204</v>
      </c>
      <c r="K173" s="87"/>
      <c r="L173" s="87">
        <f t="shared" si="29"/>
        <v>102</v>
      </c>
      <c r="M173" s="77">
        <v>3</v>
      </c>
      <c r="N173" s="88">
        <f t="shared" si="27"/>
        <v>6.8</v>
      </c>
      <c r="O173" s="89">
        <f t="shared" si="24"/>
        <v>2.04</v>
      </c>
      <c r="P173" s="90">
        <f t="shared" si="25"/>
        <v>1.02</v>
      </c>
      <c r="Q173" s="90">
        <f t="shared" si="26"/>
        <v>3.74</v>
      </c>
      <c r="R173" s="80" t="s">
        <v>94</v>
      </c>
    </row>
    <row r="174" s="53" customFormat="1" ht="21" customHeight="1" spans="1:18">
      <c r="A174" s="73">
        <v>97</v>
      </c>
      <c r="B174" s="74" t="s">
        <v>27</v>
      </c>
      <c r="C174" s="75" t="s">
        <v>38</v>
      </c>
      <c r="D174" s="75" t="s">
        <v>420</v>
      </c>
      <c r="E174" s="80" t="s">
        <v>421</v>
      </c>
      <c r="F174" s="76">
        <v>0.12</v>
      </c>
      <c r="G174" s="76">
        <v>2.4</v>
      </c>
      <c r="H174" s="77">
        <v>1</v>
      </c>
      <c r="I174" s="77">
        <v>4</v>
      </c>
      <c r="J174" s="77">
        <f t="shared" si="30"/>
        <v>72</v>
      </c>
      <c r="K174" s="87"/>
      <c r="L174" s="87">
        <f t="shared" si="29"/>
        <v>36</v>
      </c>
      <c r="M174" s="77">
        <v>1</v>
      </c>
      <c r="N174" s="88">
        <f t="shared" si="27"/>
        <v>2.4</v>
      </c>
      <c r="O174" s="89">
        <f t="shared" si="24"/>
        <v>0.72</v>
      </c>
      <c r="P174" s="90">
        <f t="shared" si="25"/>
        <v>0.36</v>
      </c>
      <c r="Q174" s="90">
        <f t="shared" si="26"/>
        <v>1.32</v>
      </c>
      <c r="R174" s="80" t="s">
        <v>94</v>
      </c>
    </row>
    <row r="175" s="53" customFormat="1" ht="21" customHeight="1" spans="1:18">
      <c r="A175" s="73">
        <v>194</v>
      </c>
      <c r="B175" s="74" t="s">
        <v>27</v>
      </c>
      <c r="C175" s="75" t="s">
        <v>38</v>
      </c>
      <c r="D175" s="75" t="s">
        <v>422</v>
      </c>
      <c r="E175" s="80" t="s">
        <v>423</v>
      </c>
      <c r="F175" s="76">
        <v>1.15</v>
      </c>
      <c r="G175" s="76">
        <v>23</v>
      </c>
      <c r="H175" s="77">
        <v>3</v>
      </c>
      <c r="I175" s="77">
        <v>12</v>
      </c>
      <c r="J175" s="77">
        <f t="shared" si="30"/>
        <v>690</v>
      </c>
      <c r="K175" s="87"/>
      <c r="L175" s="87">
        <f t="shared" si="29"/>
        <v>345</v>
      </c>
      <c r="M175" s="77">
        <v>4</v>
      </c>
      <c r="N175" s="88">
        <f t="shared" si="27"/>
        <v>23</v>
      </c>
      <c r="O175" s="89">
        <f t="shared" si="24"/>
        <v>6.9</v>
      </c>
      <c r="P175" s="90">
        <f t="shared" si="25"/>
        <v>3.45</v>
      </c>
      <c r="Q175" s="90">
        <f t="shared" si="26"/>
        <v>12.65</v>
      </c>
      <c r="R175" s="80" t="s">
        <v>156</v>
      </c>
    </row>
    <row r="176" s="53" customFormat="1" ht="21" customHeight="1" spans="1:18">
      <c r="A176" s="73">
        <v>87</v>
      </c>
      <c r="B176" s="74" t="s">
        <v>27</v>
      </c>
      <c r="C176" s="75" t="s">
        <v>332</v>
      </c>
      <c r="D176" s="75" t="s">
        <v>424</v>
      </c>
      <c r="E176" s="80" t="s">
        <v>425</v>
      </c>
      <c r="F176" s="76">
        <v>0.14</v>
      </c>
      <c r="G176" s="76">
        <v>2.8</v>
      </c>
      <c r="H176" s="77">
        <v>1</v>
      </c>
      <c r="I176" s="77">
        <v>4</v>
      </c>
      <c r="J176" s="77">
        <f t="shared" si="30"/>
        <v>84</v>
      </c>
      <c r="K176" s="87"/>
      <c r="L176" s="87">
        <f t="shared" si="29"/>
        <v>42</v>
      </c>
      <c r="M176" s="77">
        <v>1</v>
      </c>
      <c r="N176" s="88">
        <f t="shared" si="27"/>
        <v>2.8</v>
      </c>
      <c r="O176" s="89">
        <f t="shared" si="24"/>
        <v>0.84</v>
      </c>
      <c r="P176" s="90">
        <f t="shared" si="25"/>
        <v>0.42</v>
      </c>
      <c r="Q176" s="90">
        <f t="shared" si="26"/>
        <v>1.54</v>
      </c>
      <c r="R176" s="80" t="s">
        <v>94</v>
      </c>
    </row>
    <row r="177" s="53" customFormat="1" ht="21" customHeight="1" spans="1:18">
      <c r="A177" s="73">
        <v>123</v>
      </c>
      <c r="B177" s="74" t="s">
        <v>27</v>
      </c>
      <c r="C177" s="75" t="s">
        <v>48</v>
      </c>
      <c r="D177" s="75" t="s">
        <v>426</v>
      </c>
      <c r="E177" s="80" t="s">
        <v>427</v>
      </c>
      <c r="F177" s="76">
        <v>0.48</v>
      </c>
      <c r="G177" s="76">
        <v>9.6</v>
      </c>
      <c r="H177" s="77">
        <v>2</v>
      </c>
      <c r="I177" s="77">
        <v>4</v>
      </c>
      <c r="J177" s="77">
        <f t="shared" si="30"/>
        <v>288</v>
      </c>
      <c r="K177" s="87"/>
      <c r="L177" s="87">
        <f t="shared" si="29"/>
        <v>144</v>
      </c>
      <c r="M177" s="77">
        <v>2</v>
      </c>
      <c r="N177" s="88">
        <f t="shared" si="27"/>
        <v>9.6</v>
      </c>
      <c r="O177" s="89">
        <f t="shared" si="24"/>
        <v>2.88</v>
      </c>
      <c r="P177" s="90">
        <f t="shared" si="25"/>
        <v>1.44</v>
      </c>
      <c r="Q177" s="90">
        <f t="shared" si="26"/>
        <v>5.28</v>
      </c>
      <c r="R177" s="80" t="s">
        <v>156</v>
      </c>
    </row>
    <row r="178" s="53" customFormat="1" ht="21" customHeight="1" spans="1:18">
      <c r="A178" s="73">
        <v>124</v>
      </c>
      <c r="B178" s="74" t="s">
        <v>27</v>
      </c>
      <c r="C178" s="75" t="s">
        <v>48</v>
      </c>
      <c r="D178" s="75" t="s">
        <v>428</v>
      </c>
      <c r="E178" s="80" t="s">
        <v>429</v>
      </c>
      <c r="F178" s="76">
        <v>0.04</v>
      </c>
      <c r="G178" s="76">
        <v>0.8</v>
      </c>
      <c r="H178" s="77">
        <v>0</v>
      </c>
      <c r="I178" s="77">
        <v>4</v>
      </c>
      <c r="J178" s="77">
        <f t="shared" si="30"/>
        <v>24</v>
      </c>
      <c r="K178" s="87"/>
      <c r="L178" s="87">
        <f t="shared" si="29"/>
        <v>12</v>
      </c>
      <c r="M178" s="77">
        <v>1</v>
      </c>
      <c r="N178" s="88">
        <f t="shared" si="27"/>
        <v>0.8</v>
      </c>
      <c r="O178" s="89">
        <f t="shared" si="24"/>
        <v>0.24</v>
      </c>
      <c r="P178" s="90">
        <f t="shared" si="25"/>
        <v>0.12</v>
      </c>
      <c r="Q178" s="90">
        <f t="shared" si="26"/>
        <v>0.44</v>
      </c>
      <c r="R178" s="80" t="s">
        <v>156</v>
      </c>
    </row>
    <row r="179" s="53" customFormat="1" ht="21" customHeight="1" spans="1:18">
      <c r="A179" s="73">
        <v>125</v>
      </c>
      <c r="B179" s="74" t="s">
        <v>27</v>
      </c>
      <c r="C179" s="75" t="s">
        <v>48</v>
      </c>
      <c r="D179" s="75" t="s">
        <v>430</v>
      </c>
      <c r="E179" s="80" t="s">
        <v>431</v>
      </c>
      <c r="F179" s="76">
        <v>0.2</v>
      </c>
      <c r="G179" s="76">
        <v>4</v>
      </c>
      <c r="H179" s="77">
        <v>1</v>
      </c>
      <c r="I179" s="77">
        <v>4</v>
      </c>
      <c r="J179" s="77">
        <f t="shared" si="30"/>
        <v>120</v>
      </c>
      <c r="K179" s="87"/>
      <c r="L179" s="87">
        <f t="shared" si="29"/>
        <v>60</v>
      </c>
      <c r="M179" s="77">
        <v>2</v>
      </c>
      <c r="N179" s="88">
        <f t="shared" si="27"/>
        <v>4</v>
      </c>
      <c r="O179" s="89">
        <f t="shared" si="24"/>
        <v>1.2</v>
      </c>
      <c r="P179" s="90">
        <f t="shared" si="25"/>
        <v>0.6</v>
      </c>
      <c r="Q179" s="90">
        <f t="shared" si="26"/>
        <v>2.2</v>
      </c>
      <c r="R179" s="80" t="s">
        <v>156</v>
      </c>
    </row>
    <row r="180" s="53" customFormat="1" ht="21" customHeight="1" spans="1:18">
      <c r="A180" s="73">
        <v>126</v>
      </c>
      <c r="B180" s="74" t="s">
        <v>27</v>
      </c>
      <c r="C180" s="75" t="s">
        <v>48</v>
      </c>
      <c r="D180" s="75" t="s">
        <v>432</v>
      </c>
      <c r="E180" s="80" t="s">
        <v>433</v>
      </c>
      <c r="F180" s="76">
        <v>0.14</v>
      </c>
      <c r="G180" s="76">
        <v>2.8</v>
      </c>
      <c r="H180" s="77">
        <v>0</v>
      </c>
      <c r="I180" s="77">
        <v>4</v>
      </c>
      <c r="J180" s="77">
        <f t="shared" si="30"/>
        <v>84</v>
      </c>
      <c r="K180" s="87"/>
      <c r="L180" s="87">
        <f t="shared" si="29"/>
        <v>42</v>
      </c>
      <c r="M180" s="77">
        <v>1</v>
      </c>
      <c r="N180" s="88">
        <f t="shared" si="27"/>
        <v>2.8</v>
      </c>
      <c r="O180" s="89">
        <f t="shared" si="24"/>
        <v>0.84</v>
      </c>
      <c r="P180" s="90">
        <f t="shared" si="25"/>
        <v>0.42</v>
      </c>
      <c r="Q180" s="90">
        <f t="shared" si="26"/>
        <v>1.54</v>
      </c>
      <c r="R180" s="80" t="s">
        <v>156</v>
      </c>
    </row>
    <row r="181" s="53" customFormat="1" ht="21" customHeight="1" spans="1:18">
      <c r="A181" s="73">
        <v>127</v>
      </c>
      <c r="B181" s="74" t="s">
        <v>27</v>
      </c>
      <c r="C181" s="75" t="s">
        <v>48</v>
      </c>
      <c r="D181" s="75" t="s">
        <v>434</v>
      </c>
      <c r="E181" s="80" t="s">
        <v>435</v>
      </c>
      <c r="F181" s="76">
        <v>0.04</v>
      </c>
      <c r="G181" s="76">
        <v>0.8</v>
      </c>
      <c r="H181" s="77">
        <v>0</v>
      </c>
      <c r="I181" s="77">
        <v>4</v>
      </c>
      <c r="J181" s="77">
        <f t="shared" si="30"/>
        <v>24</v>
      </c>
      <c r="K181" s="87"/>
      <c r="L181" s="87">
        <f t="shared" si="29"/>
        <v>12</v>
      </c>
      <c r="M181" s="77">
        <v>1</v>
      </c>
      <c r="N181" s="88">
        <f t="shared" si="27"/>
        <v>0.8</v>
      </c>
      <c r="O181" s="89">
        <f t="shared" si="24"/>
        <v>0.24</v>
      </c>
      <c r="P181" s="90">
        <f t="shared" si="25"/>
        <v>0.12</v>
      </c>
      <c r="Q181" s="90">
        <f t="shared" si="26"/>
        <v>0.44</v>
      </c>
      <c r="R181" s="80" t="s">
        <v>156</v>
      </c>
    </row>
    <row r="182" s="53" customFormat="1" ht="21" customHeight="1" spans="1:18">
      <c r="A182" s="73">
        <v>128</v>
      </c>
      <c r="B182" s="74" t="s">
        <v>27</v>
      </c>
      <c r="C182" s="75" t="s">
        <v>48</v>
      </c>
      <c r="D182" s="75" t="s">
        <v>436</v>
      </c>
      <c r="E182" s="80" t="s">
        <v>437</v>
      </c>
      <c r="F182" s="76">
        <v>0.082</v>
      </c>
      <c r="G182" s="76">
        <v>1.64</v>
      </c>
      <c r="H182" s="77">
        <v>0</v>
      </c>
      <c r="I182" s="77">
        <v>4</v>
      </c>
      <c r="J182" s="77">
        <f t="shared" si="30"/>
        <v>49.2</v>
      </c>
      <c r="K182" s="87"/>
      <c r="L182" s="87">
        <f t="shared" si="29"/>
        <v>24.6</v>
      </c>
      <c r="M182" s="77">
        <v>1</v>
      </c>
      <c r="N182" s="88">
        <f t="shared" si="27"/>
        <v>1.64</v>
      </c>
      <c r="O182" s="89">
        <f t="shared" si="24"/>
        <v>0.492</v>
      </c>
      <c r="P182" s="90">
        <f t="shared" si="25"/>
        <v>0.246</v>
      </c>
      <c r="Q182" s="90">
        <f t="shared" si="26"/>
        <v>0.902</v>
      </c>
      <c r="R182" s="80" t="s">
        <v>156</v>
      </c>
    </row>
    <row r="183" s="53" customFormat="1" ht="21" customHeight="1" spans="1:18">
      <c r="A183" s="73">
        <v>129</v>
      </c>
      <c r="B183" s="74" t="s">
        <v>27</v>
      </c>
      <c r="C183" s="75" t="s">
        <v>48</v>
      </c>
      <c r="D183" s="75" t="s">
        <v>438</v>
      </c>
      <c r="E183" s="80" t="s">
        <v>439</v>
      </c>
      <c r="F183" s="76">
        <v>0.3</v>
      </c>
      <c r="G183" s="76">
        <v>6</v>
      </c>
      <c r="H183" s="77">
        <v>2</v>
      </c>
      <c r="I183" s="77">
        <v>8</v>
      </c>
      <c r="J183" s="77">
        <f t="shared" si="30"/>
        <v>180</v>
      </c>
      <c r="K183" s="87"/>
      <c r="L183" s="87">
        <f t="shared" si="29"/>
        <v>90</v>
      </c>
      <c r="M183" s="77">
        <v>3</v>
      </c>
      <c r="N183" s="88">
        <f t="shared" si="27"/>
        <v>6</v>
      </c>
      <c r="O183" s="89">
        <f t="shared" si="24"/>
        <v>1.8</v>
      </c>
      <c r="P183" s="90">
        <f t="shared" si="25"/>
        <v>0.9</v>
      </c>
      <c r="Q183" s="90">
        <f t="shared" si="26"/>
        <v>3.3</v>
      </c>
      <c r="R183" s="80" t="s">
        <v>156</v>
      </c>
    </row>
    <row r="184" s="53" customFormat="1" ht="21" customHeight="1" spans="1:18">
      <c r="A184" s="73">
        <v>130</v>
      </c>
      <c r="B184" s="74" t="s">
        <v>27</v>
      </c>
      <c r="C184" s="75" t="s">
        <v>48</v>
      </c>
      <c r="D184" s="75" t="s">
        <v>440</v>
      </c>
      <c r="E184" s="80" t="s">
        <v>441</v>
      </c>
      <c r="F184" s="76">
        <v>0.32</v>
      </c>
      <c r="G184" s="76">
        <v>6.4</v>
      </c>
      <c r="H184" s="77">
        <v>2</v>
      </c>
      <c r="I184" s="77">
        <v>8</v>
      </c>
      <c r="J184" s="77">
        <f t="shared" si="30"/>
        <v>192</v>
      </c>
      <c r="K184" s="87"/>
      <c r="L184" s="87">
        <f t="shared" si="29"/>
        <v>96</v>
      </c>
      <c r="M184" s="77">
        <v>2</v>
      </c>
      <c r="N184" s="88">
        <f t="shared" si="27"/>
        <v>6.4</v>
      </c>
      <c r="O184" s="89">
        <f t="shared" si="24"/>
        <v>1.92</v>
      </c>
      <c r="P184" s="90">
        <f t="shared" si="25"/>
        <v>0.96</v>
      </c>
      <c r="Q184" s="90">
        <f t="shared" si="26"/>
        <v>3.52</v>
      </c>
      <c r="R184" s="80" t="s">
        <v>156</v>
      </c>
    </row>
    <row r="185" s="53" customFormat="1" ht="21" customHeight="1" spans="1:18">
      <c r="A185" s="73">
        <v>131</v>
      </c>
      <c r="B185" s="74" t="s">
        <v>27</v>
      </c>
      <c r="C185" s="75" t="s">
        <v>48</v>
      </c>
      <c r="D185" s="75" t="s">
        <v>442</v>
      </c>
      <c r="E185" s="80" t="s">
        <v>443</v>
      </c>
      <c r="F185" s="76">
        <v>0.29</v>
      </c>
      <c r="G185" s="76">
        <v>5.8</v>
      </c>
      <c r="H185" s="77">
        <v>1</v>
      </c>
      <c r="I185" s="77">
        <v>8</v>
      </c>
      <c r="J185" s="77">
        <f t="shared" si="30"/>
        <v>174</v>
      </c>
      <c r="K185" s="87"/>
      <c r="L185" s="87">
        <f t="shared" si="29"/>
        <v>87</v>
      </c>
      <c r="M185" s="77">
        <v>2</v>
      </c>
      <c r="N185" s="88">
        <f t="shared" si="27"/>
        <v>5.8</v>
      </c>
      <c r="O185" s="89">
        <f t="shared" si="24"/>
        <v>1.74</v>
      </c>
      <c r="P185" s="90">
        <f t="shared" si="25"/>
        <v>0.87</v>
      </c>
      <c r="Q185" s="90">
        <f t="shared" si="26"/>
        <v>3.19</v>
      </c>
      <c r="R185" s="80" t="s">
        <v>156</v>
      </c>
    </row>
    <row r="186" s="53" customFormat="1" ht="21" customHeight="1" spans="1:18">
      <c r="A186" s="73">
        <v>132</v>
      </c>
      <c r="B186" s="74" t="s">
        <v>27</v>
      </c>
      <c r="C186" s="75" t="s">
        <v>48</v>
      </c>
      <c r="D186" s="75" t="s">
        <v>444</v>
      </c>
      <c r="E186" s="80" t="s">
        <v>445</v>
      </c>
      <c r="F186" s="76">
        <v>0.04</v>
      </c>
      <c r="G186" s="76">
        <v>0.8</v>
      </c>
      <c r="H186" s="77">
        <v>0</v>
      </c>
      <c r="I186" s="77">
        <v>4</v>
      </c>
      <c r="J186" s="77">
        <f t="shared" si="30"/>
        <v>24</v>
      </c>
      <c r="K186" s="87"/>
      <c r="L186" s="87">
        <f t="shared" si="29"/>
        <v>12</v>
      </c>
      <c r="M186" s="77">
        <v>1</v>
      </c>
      <c r="N186" s="88">
        <f t="shared" si="27"/>
        <v>0.8</v>
      </c>
      <c r="O186" s="89">
        <f t="shared" si="24"/>
        <v>0.24</v>
      </c>
      <c r="P186" s="90">
        <f t="shared" si="25"/>
        <v>0.12</v>
      </c>
      <c r="Q186" s="90">
        <f t="shared" si="26"/>
        <v>0.44</v>
      </c>
      <c r="R186" s="80" t="s">
        <v>156</v>
      </c>
    </row>
    <row r="187" s="53" customFormat="1" ht="21" customHeight="1" spans="1:18">
      <c r="A187" s="73">
        <v>133</v>
      </c>
      <c r="B187" s="74" t="s">
        <v>27</v>
      </c>
      <c r="C187" s="75" t="s">
        <v>48</v>
      </c>
      <c r="D187" s="75" t="s">
        <v>446</v>
      </c>
      <c r="E187" s="80" t="s">
        <v>447</v>
      </c>
      <c r="F187" s="76">
        <v>0.04</v>
      </c>
      <c r="G187" s="76">
        <v>0.8</v>
      </c>
      <c r="H187" s="77">
        <v>0</v>
      </c>
      <c r="I187" s="77">
        <v>4</v>
      </c>
      <c r="J187" s="77">
        <f t="shared" si="30"/>
        <v>24</v>
      </c>
      <c r="K187" s="87"/>
      <c r="L187" s="87">
        <f t="shared" si="29"/>
        <v>12</v>
      </c>
      <c r="M187" s="77">
        <v>1</v>
      </c>
      <c r="N187" s="88">
        <f t="shared" si="27"/>
        <v>0.8</v>
      </c>
      <c r="O187" s="89">
        <f t="shared" si="24"/>
        <v>0.24</v>
      </c>
      <c r="P187" s="90">
        <f t="shared" si="25"/>
        <v>0.12</v>
      </c>
      <c r="Q187" s="90">
        <f t="shared" si="26"/>
        <v>0.44</v>
      </c>
      <c r="R187" s="80" t="s">
        <v>156</v>
      </c>
    </row>
    <row r="188" s="53" customFormat="1" ht="21" customHeight="1" spans="1:18">
      <c r="A188" s="73">
        <v>134</v>
      </c>
      <c r="B188" s="74" t="s">
        <v>27</v>
      </c>
      <c r="C188" s="75" t="s">
        <v>48</v>
      </c>
      <c r="D188" s="75" t="s">
        <v>448</v>
      </c>
      <c r="E188" s="80" t="s">
        <v>449</v>
      </c>
      <c r="F188" s="76">
        <v>0.38</v>
      </c>
      <c r="G188" s="76">
        <v>7.6</v>
      </c>
      <c r="H188" s="77">
        <v>2</v>
      </c>
      <c r="I188" s="77">
        <v>8</v>
      </c>
      <c r="J188" s="77">
        <f t="shared" si="30"/>
        <v>228</v>
      </c>
      <c r="K188" s="87"/>
      <c r="L188" s="87">
        <f t="shared" si="29"/>
        <v>114</v>
      </c>
      <c r="M188" s="77">
        <v>2</v>
      </c>
      <c r="N188" s="88">
        <f t="shared" si="27"/>
        <v>7.6</v>
      </c>
      <c r="O188" s="89">
        <f t="shared" si="24"/>
        <v>2.28</v>
      </c>
      <c r="P188" s="90">
        <f t="shared" si="25"/>
        <v>1.14</v>
      </c>
      <c r="Q188" s="90">
        <f t="shared" si="26"/>
        <v>4.18</v>
      </c>
      <c r="R188" s="80" t="s">
        <v>156</v>
      </c>
    </row>
    <row r="189" s="53" customFormat="1" ht="21" customHeight="1" spans="1:18">
      <c r="A189" s="73">
        <v>135</v>
      </c>
      <c r="B189" s="74" t="s">
        <v>27</v>
      </c>
      <c r="C189" s="75" t="s">
        <v>48</v>
      </c>
      <c r="D189" s="75" t="s">
        <v>450</v>
      </c>
      <c r="E189" s="80" t="s">
        <v>451</v>
      </c>
      <c r="F189" s="76">
        <v>0.3</v>
      </c>
      <c r="G189" s="76">
        <v>6</v>
      </c>
      <c r="H189" s="77">
        <v>1</v>
      </c>
      <c r="I189" s="77">
        <v>8</v>
      </c>
      <c r="J189" s="77">
        <f t="shared" si="30"/>
        <v>180</v>
      </c>
      <c r="K189" s="87"/>
      <c r="L189" s="87">
        <f t="shared" si="29"/>
        <v>90</v>
      </c>
      <c r="M189" s="77">
        <v>2</v>
      </c>
      <c r="N189" s="88">
        <f t="shared" si="27"/>
        <v>6</v>
      </c>
      <c r="O189" s="89">
        <f t="shared" si="24"/>
        <v>1.8</v>
      </c>
      <c r="P189" s="90">
        <f t="shared" si="25"/>
        <v>0.9</v>
      </c>
      <c r="Q189" s="90">
        <f t="shared" si="26"/>
        <v>3.3</v>
      </c>
      <c r="R189" s="80" t="s">
        <v>156</v>
      </c>
    </row>
    <row r="190" s="53" customFormat="1" ht="21" customHeight="1" spans="1:18">
      <c r="A190" s="73">
        <v>136</v>
      </c>
      <c r="B190" s="74" t="s">
        <v>27</v>
      </c>
      <c r="C190" s="75" t="s">
        <v>48</v>
      </c>
      <c r="D190" s="75" t="s">
        <v>452</v>
      </c>
      <c r="E190" s="80" t="s">
        <v>453</v>
      </c>
      <c r="F190" s="76">
        <v>0.1</v>
      </c>
      <c r="G190" s="76">
        <v>2</v>
      </c>
      <c r="H190" s="77">
        <v>0</v>
      </c>
      <c r="I190" s="77">
        <v>4</v>
      </c>
      <c r="J190" s="77">
        <f t="shared" si="30"/>
        <v>60</v>
      </c>
      <c r="K190" s="87"/>
      <c r="L190" s="87">
        <f t="shared" si="29"/>
        <v>30</v>
      </c>
      <c r="M190" s="77">
        <v>1</v>
      </c>
      <c r="N190" s="88">
        <f t="shared" si="27"/>
        <v>2</v>
      </c>
      <c r="O190" s="89">
        <f t="shared" si="24"/>
        <v>0.6</v>
      </c>
      <c r="P190" s="90">
        <f t="shared" si="25"/>
        <v>0.3</v>
      </c>
      <c r="Q190" s="90">
        <f t="shared" si="26"/>
        <v>1.1</v>
      </c>
      <c r="R190" s="80" t="s">
        <v>156</v>
      </c>
    </row>
    <row r="191" s="53" customFormat="1" ht="21" customHeight="1" spans="1:18">
      <c r="A191" s="73">
        <v>137</v>
      </c>
      <c r="B191" s="74" t="s">
        <v>27</v>
      </c>
      <c r="C191" s="75" t="s">
        <v>48</v>
      </c>
      <c r="D191" s="75" t="s">
        <v>454</v>
      </c>
      <c r="E191" s="80" t="s">
        <v>455</v>
      </c>
      <c r="F191" s="76">
        <v>0.06</v>
      </c>
      <c r="G191" s="76">
        <v>1.2</v>
      </c>
      <c r="H191" s="77">
        <v>0</v>
      </c>
      <c r="I191" s="77">
        <v>4</v>
      </c>
      <c r="J191" s="77">
        <f t="shared" si="30"/>
        <v>36</v>
      </c>
      <c r="K191" s="87"/>
      <c r="L191" s="87">
        <f t="shared" si="29"/>
        <v>18</v>
      </c>
      <c r="M191" s="77">
        <v>1</v>
      </c>
      <c r="N191" s="88">
        <f t="shared" si="27"/>
        <v>1.2</v>
      </c>
      <c r="O191" s="89">
        <f t="shared" si="24"/>
        <v>0.36</v>
      </c>
      <c r="P191" s="90">
        <f t="shared" si="25"/>
        <v>0.18</v>
      </c>
      <c r="Q191" s="90">
        <f t="shared" si="26"/>
        <v>0.66</v>
      </c>
      <c r="R191" s="80" t="s">
        <v>156</v>
      </c>
    </row>
    <row r="192" s="53" customFormat="1" ht="21" customHeight="1" spans="1:18">
      <c r="A192" s="73">
        <v>138</v>
      </c>
      <c r="B192" s="74" t="s">
        <v>27</v>
      </c>
      <c r="C192" s="75" t="s">
        <v>48</v>
      </c>
      <c r="D192" s="75" t="s">
        <v>456</v>
      </c>
      <c r="E192" s="80" t="s">
        <v>457</v>
      </c>
      <c r="F192" s="76">
        <v>0.06</v>
      </c>
      <c r="G192" s="76">
        <v>1.2</v>
      </c>
      <c r="H192" s="77">
        <v>0</v>
      </c>
      <c r="I192" s="77">
        <v>4</v>
      </c>
      <c r="J192" s="77">
        <f t="shared" si="30"/>
        <v>36</v>
      </c>
      <c r="K192" s="87"/>
      <c r="L192" s="87">
        <f t="shared" si="29"/>
        <v>18</v>
      </c>
      <c r="M192" s="77">
        <v>1</v>
      </c>
      <c r="N192" s="88">
        <f t="shared" si="27"/>
        <v>1.2</v>
      </c>
      <c r="O192" s="89">
        <f t="shared" si="24"/>
        <v>0.36</v>
      </c>
      <c r="P192" s="90">
        <f t="shared" si="25"/>
        <v>0.18</v>
      </c>
      <c r="Q192" s="90">
        <f t="shared" si="26"/>
        <v>0.66</v>
      </c>
      <c r="R192" s="80" t="s">
        <v>156</v>
      </c>
    </row>
    <row r="193" s="53" customFormat="1" ht="21" customHeight="1" spans="1:18">
      <c r="A193" s="73">
        <v>140</v>
      </c>
      <c r="B193" s="74" t="s">
        <v>27</v>
      </c>
      <c r="C193" s="75" t="s">
        <v>48</v>
      </c>
      <c r="D193" s="75" t="s">
        <v>458</v>
      </c>
      <c r="E193" s="80" t="s">
        <v>459</v>
      </c>
      <c r="F193" s="76">
        <v>0.3</v>
      </c>
      <c r="G193" s="76">
        <v>6</v>
      </c>
      <c r="H193" s="77">
        <v>1</v>
      </c>
      <c r="I193" s="77">
        <v>4</v>
      </c>
      <c r="J193" s="77">
        <f t="shared" si="30"/>
        <v>180</v>
      </c>
      <c r="K193" s="87"/>
      <c r="L193" s="87">
        <f t="shared" si="29"/>
        <v>90</v>
      </c>
      <c r="M193" s="77">
        <v>2</v>
      </c>
      <c r="N193" s="88">
        <f t="shared" si="27"/>
        <v>6</v>
      </c>
      <c r="O193" s="89">
        <f t="shared" si="24"/>
        <v>1.8</v>
      </c>
      <c r="P193" s="90">
        <f t="shared" si="25"/>
        <v>0.9</v>
      </c>
      <c r="Q193" s="90">
        <f t="shared" si="26"/>
        <v>3.3</v>
      </c>
      <c r="R193" s="80" t="s">
        <v>156</v>
      </c>
    </row>
    <row r="194" s="53" customFormat="1" ht="21" customHeight="1" spans="1:18">
      <c r="A194" s="73">
        <v>141</v>
      </c>
      <c r="B194" s="74" t="s">
        <v>27</v>
      </c>
      <c r="C194" s="75" t="s">
        <v>48</v>
      </c>
      <c r="D194" s="75" t="s">
        <v>460</v>
      </c>
      <c r="E194" s="80" t="s">
        <v>461</v>
      </c>
      <c r="F194" s="76">
        <v>0.3</v>
      </c>
      <c r="G194" s="76">
        <v>6</v>
      </c>
      <c r="H194" s="77">
        <v>1</v>
      </c>
      <c r="I194" s="77">
        <v>4</v>
      </c>
      <c r="J194" s="77">
        <f t="shared" si="30"/>
        <v>180</v>
      </c>
      <c r="K194" s="87"/>
      <c r="L194" s="87">
        <f t="shared" si="29"/>
        <v>90</v>
      </c>
      <c r="M194" s="77">
        <v>2</v>
      </c>
      <c r="N194" s="88">
        <f t="shared" si="27"/>
        <v>6</v>
      </c>
      <c r="O194" s="89">
        <f t="shared" si="24"/>
        <v>1.8</v>
      </c>
      <c r="P194" s="90">
        <f t="shared" si="25"/>
        <v>0.9</v>
      </c>
      <c r="Q194" s="90">
        <f t="shared" si="26"/>
        <v>3.3</v>
      </c>
      <c r="R194" s="80" t="s">
        <v>156</v>
      </c>
    </row>
    <row r="195" s="53" customFormat="1" ht="21" customHeight="1" spans="1:18">
      <c r="A195" s="73">
        <v>142</v>
      </c>
      <c r="B195" s="74" t="s">
        <v>27</v>
      </c>
      <c r="C195" s="75" t="s">
        <v>48</v>
      </c>
      <c r="D195" s="75" t="s">
        <v>462</v>
      </c>
      <c r="E195" s="80" t="s">
        <v>463</v>
      </c>
      <c r="F195" s="76">
        <v>0.03</v>
      </c>
      <c r="G195" s="76">
        <v>0.6</v>
      </c>
      <c r="H195" s="77">
        <v>0</v>
      </c>
      <c r="I195" s="77">
        <v>4</v>
      </c>
      <c r="J195" s="77">
        <f t="shared" si="30"/>
        <v>18</v>
      </c>
      <c r="K195" s="87"/>
      <c r="L195" s="87">
        <f t="shared" si="29"/>
        <v>9</v>
      </c>
      <c r="M195" s="77">
        <v>1</v>
      </c>
      <c r="N195" s="88">
        <f t="shared" si="27"/>
        <v>0.6</v>
      </c>
      <c r="O195" s="89">
        <f t="shared" si="24"/>
        <v>0.18</v>
      </c>
      <c r="P195" s="90">
        <f t="shared" si="25"/>
        <v>0.09</v>
      </c>
      <c r="Q195" s="90">
        <f t="shared" si="26"/>
        <v>0.33</v>
      </c>
      <c r="R195" s="80" t="s">
        <v>156</v>
      </c>
    </row>
    <row r="196" s="53" customFormat="1" ht="21" customHeight="1" spans="1:18">
      <c r="A196" s="73">
        <v>148</v>
      </c>
      <c r="B196" s="74" t="s">
        <v>27</v>
      </c>
      <c r="C196" s="75" t="s">
        <v>48</v>
      </c>
      <c r="D196" s="75" t="s">
        <v>464</v>
      </c>
      <c r="E196" s="80" t="s">
        <v>465</v>
      </c>
      <c r="F196" s="76">
        <v>1</v>
      </c>
      <c r="G196" s="76">
        <v>20</v>
      </c>
      <c r="H196" s="77">
        <v>3</v>
      </c>
      <c r="I196" s="77">
        <v>8</v>
      </c>
      <c r="J196" s="77">
        <f t="shared" si="30"/>
        <v>600</v>
      </c>
      <c r="K196" s="87"/>
      <c r="L196" s="87">
        <f t="shared" si="29"/>
        <v>300</v>
      </c>
      <c r="M196" s="77">
        <v>4</v>
      </c>
      <c r="N196" s="88">
        <f t="shared" si="27"/>
        <v>20</v>
      </c>
      <c r="O196" s="89">
        <f t="shared" ref="O196:O206" si="31">F196*6</f>
        <v>6</v>
      </c>
      <c r="P196" s="90">
        <f t="shared" ref="P196:P206" si="32">F196*3</f>
        <v>3</v>
      </c>
      <c r="Q196" s="90">
        <f t="shared" ref="Q196:Q206" si="33">F196*11</f>
        <v>11</v>
      </c>
      <c r="R196" s="80" t="s">
        <v>156</v>
      </c>
    </row>
    <row r="197" s="53" customFormat="1" ht="21" customHeight="1" spans="1:18">
      <c r="A197" s="73">
        <v>153</v>
      </c>
      <c r="B197" s="74" t="s">
        <v>27</v>
      </c>
      <c r="C197" s="75" t="s">
        <v>48</v>
      </c>
      <c r="D197" s="75" t="s">
        <v>466</v>
      </c>
      <c r="E197" s="80" t="s">
        <v>467</v>
      </c>
      <c r="F197" s="76">
        <v>0.03</v>
      </c>
      <c r="G197" s="76">
        <v>0.6</v>
      </c>
      <c r="H197" s="77">
        <v>0</v>
      </c>
      <c r="I197" s="77">
        <v>4</v>
      </c>
      <c r="J197" s="77">
        <f t="shared" si="30"/>
        <v>18</v>
      </c>
      <c r="K197" s="87"/>
      <c r="L197" s="87">
        <f t="shared" si="29"/>
        <v>9</v>
      </c>
      <c r="M197" s="77">
        <v>1</v>
      </c>
      <c r="N197" s="88">
        <f t="shared" si="27"/>
        <v>0.6</v>
      </c>
      <c r="O197" s="89">
        <f t="shared" si="31"/>
        <v>0.18</v>
      </c>
      <c r="P197" s="90">
        <f t="shared" si="32"/>
        <v>0.09</v>
      </c>
      <c r="Q197" s="90">
        <f t="shared" si="33"/>
        <v>0.33</v>
      </c>
      <c r="R197" s="80" t="s">
        <v>156</v>
      </c>
    </row>
    <row r="198" s="53" customFormat="1" ht="21" customHeight="1" spans="1:18">
      <c r="A198" s="73">
        <v>154</v>
      </c>
      <c r="B198" s="74" t="s">
        <v>27</v>
      </c>
      <c r="C198" s="75" t="s">
        <v>48</v>
      </c>
      <c r="D198" s="75" t="s">
        <v>468</v>
      </c>
      <c r="E198" s="80" t="s">
        <v>469</v>
      </c>
      <c r="F198" s="76">
        <v>0.08</v>
      </c>
      <c r="G198" s="76">
        <v>1.6</v>
      </c>
      <c r="H198" s="77">
        <v>0</v>
      </c>
      <c r="I198" s="77">
        <v>4</v>
      </c>
      <c r="J198" s="77">
        <f t="shared" si="30"/>
        <v>48</v>
      </c>
      <c r="K198" s="87"/>
      <c r="L198" s="87">
        <f t="shared" si="29"/>
        <v>24</v>
      </c>
      <c r="M198" s="77">
        <v>1</v>
      </c>
      <c r="N198" s="88">
        <f t="shared" si="27"/>
        <v>1.6</v>
      </c>
      <c r="O198" s="89">
        <f t="shared" si="31"/>
        <v>0.48</v>
      </c>
      <c r="P198" s="90">
        <f t="shared" si="32"/>
        <v>0.24</v>
      </c>
      <c r="Q198" s="90">
        <f t="shared" si="33"/>
        <v>0.88</v>
      </c>
      <c r="R198" s="80" t="s">
        <v>156</v>
      </c>
    </row>
    <row r="199" s="53" customFormat="1" ht="21" customHeight="1" spans="1:18">
      <c r="A199" s="73">
        <v>155</v>
      </c>
      <c r="B199" s="74" t="s">
        <v>27</v>
      </c>
      <c r="C199" s="75" t="s">
        <v>48</v>
      </c>
      <c r="D199" s="75" t="s">
        <v>470</v>
      </c>
      <c r="E199" s="80" t="s">
        <v>471</v>
      </c>
      <c r="F199" s="76">
        <v>0.04</v>
      </c>
      <c r="G199" s="76">
        <v>0.8</v>
      </c>
      <c r="H199" s="77">
        <v>0</v>
      </c>
      <c r="I199" s="77">
        <v>4</v>
      </c>
      <c r="J199" s="77">
        <f t="shared" si="30"/>
        <v>24</v>
      </c>
      <c r="K199" s="87"/>
      <c r="L199" s="87">
        <f t="shared" si="29"/>
        <v>12</v>
      </c>
      <c r="M199" s="77">
        <v>1</v>
      </c>
      <c r="N199" s="88">
        <f t="shared" si="27"/>
        <v>0.8</v>
      </c>
      <c r="O199" s="89">
        <f t="shared" si="31"/>
        <v>0.24</v>
      </c>
      <c r="P199" s="90">
        <f t="shared" si="32"/>
        <v>0.12</v>
      </c>
      <c r="Q199" s="90">
        <f t="shared" si="33"/>
        <v>0.44</v>
      </c>
      <c r="R199" s="80" t="s">
        <v>156</v>
      </c>
    </row>
    <row r="200" s="53" customFormat="1" ht="21" customHeight="1" spans="1:18">
      <c r="A200" s="73">
        <v>156</v>
      </c>
      <c r="B200" s="74" t="s">
        <v>27</v>
      </c>
      <c r="C200" s="75" t="s">
        <v>48</v>
      </c>
      <c r="D200" s="75" t="s">
        <v>472</v>
      </c>
      <c r="E200" s="80" t="s">
        <v>473</v>
      </c>
      <c r="F200" s="76">
        <v>0.04</v>
      </c>
      <c r="G200" s="76">
        <v>0.8</v>
      </c>
      <c r="H200" s="77">
        <v>0</v>
      </c>
      <c r="I200" s="77">
        <v>4</v>
      </c>
      <c r="J200" s="77">
        <f t="shared" si="30"/>
        <v>24</v>
      </c>
      <c r="K200" s="87"/>
      <c r="L200" s="87">
        <f t="shared" si="29"/>
        <v>12</v>
      </c>
      <c r="M200" s="77">
        <v>1</v>
      </c>
      <c r="N200" s="88">
        <f t="shared" si="27"/>
        <v>0.8</v>
      </c>
      <c r="O200" s="89">
        <f t="shared" si="31"/>
        <v>0.24</v>
      </c>
      <c r="P200" s="90">
        <f t="shared" si="32"/>
        <v>0.12</v>
      </c>
      <c r="Q200" s="90">
        <f t="shared" si="33"/>
        <v>0.44</v>
      </c>
      <c r="R200" s="80" t="s">
        <v>156</v>
      </c>
    </row>
    <row r="201" s="53" customFormat="1" ht="21" customHeight="1" spans="1:18">
      <c r="A201" s="73">
        <v>163</v>
      </c>
      <c r="B201" s="74" t="s">
        <v>27</v>
      </c>
      <c r="C201" s="75" t="s">
        <v>48</v>
      </c>
      <c r="D201" s="75" t="s">
        <v>474</v>
      </c>
      <c r="E201" s="80" t="s">
        <v>435</v>
      </c>
      <c r="F201" s="76">
        <v>0.16</v>
      </c>
      <c r="G201" s="76">
        <v>3.2</v>
      </c>
      <c r="H201" s="77">
        <v>1</v>
      </c>
      <c r="I201" s="77">
        <v>4</v>
      </c>
      <c r="J201" s="77">
        <f t="shared" si="30"/>
        <v>96</v>
      </c>
      <c r="K201" s="87"/>
      <c r="L201" s="87">
        <f t="shared" si="29"/>
        <v>48</v>
      </c>
      <c r="M201" s="77">
        <v>1</v>
      </c>
      <c r="N201" s="88">
        <f t="shared" si="27"/>
        <v>3.2</v>
      </c>
      <c r="O201" s="89">
        <f t="shared" si="31"/>
        <v>0.96</v>
      </c>
      <c r="P201" s="90">
        <f t="shared" si="32"/>
        <v>0.48</v>
      </c>
      <c r="Q201" s="90">
        <f t="shared" si="33"/>
        <v>1.76</v>
      </c>
      <c r="R201" s="80" t="s">
        <v>156</v>
      </c>
    </row>
    <row r="202" s="53" customFormat="1" ht="21" customHeight="1" spans="1:18">
      <c r="A202" s="73">
        <v>165</v>
      </c>
      <c r="B202" s="74" t="s">
        <v>27</v>
      </c>
      <c r="C202" s="75" t="s">
        <v>48</v>
      </c>
      <c r="D202" s="75" t="s">
        <v>475</v>
      </c>
      <c r="E202" s="80" t="s">
        <v>441</v>
      </c>
      <c r="F202" s="76">
        <v>0.4</v>
      </c>
      <c r="G202" s="76">
        <v>8</v>
      </c>
      <c r="H202" s="77">
        <v>2</v>
      </c>
      <c r="I202" s="77">
        <v>4</v>
      </c>
      <c r="J202" s="77">
        <f t="shared" si="30"/>
        <v>240</v>
      </c>
      <c r="K202" s="87"/>
      <c r="L202" s="87">
        <f t="shared" si="29"/>
        <v>120</v>
      </c>
      <c r="M202" s="77">
        <v>2</v>
      </c>
      <c r="N202" s="88">
        <f t="shared" si="27"/>
        <v>8</v>
      </c>
      <c r="O202" s="89">
        <f t="shared" si="31"/>
        <v>2.4</v>
      </c>
      <c r="P202" s="90">
        <f t="shared" si="32"/>
        <v>1.2</v>
      </c>
      <c r="Q202" s="90">
        <f t="shared" si="33"/>
        <v>4.4</v>
      </c>
      <c r="R202" s="80" t="s">
        <v>156</v>
      </c>
    </row>
    <row r="203" s="53" customFormat="1" ht="21" customHeight="1" spans="1:18">
      <c r="A203" s="73">
        <v>166</v>
      </c>
      <c r="B203" s="74" t="s">
        <v>27</v>
      </c>
      <c r="C203" s="75" t="s">
        <v>48</v>
      </c>
      <c r="D203" s="75" t="s">
        <v>476</v>
      </c>
      <c r="E203" s="80" t="s">
        <v>477</v>
      </c>
      <c r="F203" s="76">
        <v>0.322</v>
      </c>
      <c r="G203" s="76">
        <v>6.44</v>
      </c>
      <c r="H203" s="77">
        <v>1</v>
      </c>
      <c r="I203" s="77">
        <v>4</v>
      </c>
      <c r="J203" s="77">
        <f t="shared" si="30"/>
        <v>193.2</v>
      </c>
      <c r="K203" s="87"/>
      <c r="L203" s="87">
        <f t="shared" si="29"/>
        <v>96.6</v>
      </c>
      <c r="M203" s="77">
        <v>2</v>
      </c>
      <c r="N203" s="88">
        <f t="shared" si="27"/>
        <v>6.44</v>
      </c>
      <c r="O203" s="89">
        <f t="shared" si="31"/>
        <v>1.932</v>
      </c>
      <c r="P203" s="90">
        <f t="shared" si="32"/>
        <v>0.966</v>
      </c>
      <c r="Q203" s="90">
        <f t="shared" si="33"/>
        <v>3.542</v>
      </c>
      <c r="R203" s="80" t="s">
        <v>156</v>
      </c>
    </row>
    <row r="204" s="53" customFormat="1" ht="21" customHeight="1" spans="1:18">
      <c r="A204" s="73">
        <v>167</v>
      </c>
      <c r="B204" s="74" t="s">
        <v>27</v>
      </c>
      <c r="C204" s="75" t="s">
        <v>48</v>
      </c>
      <c r="D204" s="75" t="s">
        <v>478</v>
      </c>
      <c r="E204" s="80" t="s">
        <v>477</v>
      </c>
      <c r="F204" s="76">
        <v>0.04</v>
      </c>
      <c r="G204" s="76">
        <v>0.8</v>
      </c>
      <c r="H204" s="77">
        <v>0</v>
      </c>
      <c r="I204" s="77">
        <v>4</v>
      </c>
      <c r="J204" s="77">
        <f t="shared" si="30"/>
        <v>24</v>
      </c>
      <c r="K204" s="87"/>
      <c r="L204" s="87">
        <f t="shared" si="29"/>
        <v>12</v>
      </c>
      <c r="M204" s="77">
        <v>1</v>
      </c>
      <c r="N204" s="88">
        <f t="shared" ref="N204:N206" si="34">O204+P204+Q204</f>
        <v>0.8</v>
      </c>
      <c r="O204" s="89">
        <f t="shared" si="31"/>
        <v>0.24</v>
      </c>
      <c r="P204" s="90">
        <f t="shared" si="32"/>
        <v>0.12</v>
      </c>
      <c r="Q204" s="90">
        <f t="shared" si="33"/>
        <v>0.44</v>
      </c>
      <c r="R204" s="80" t="s">
        <v>156</v>
      </c>
    </row>
    <row r="205" s="53" customFormat="1" ht="21" customHeight="1" spans="1:18">
      <c r="A205" s="73">
        <v>169</v>
      </c>
      <c r="B205" s="74" t="s">
        <v>27</v>
      </c>
      <c r="C205" s="75" t="s">
        <v>48</v>
      </c>
      <c r="D205" s="75" t="s">
        <v>479</v>
      </c>
      <c r="E205" s="80" t="s">
        <v>480</v>
      </c>
      <c r="F205" s="76">
        <v>4.27</v>
      </c>
      <c r="G205" s="76">
        <v>85.4</v>
      </c>
      <c r="H205" s="77">
        <v>10</v>
      </c>
      <c r="I205" s="77">
        <v>20</v>
      </c>
      <c r="J205" s="77">
        <f t="shared" si="30"/>
        <v>2562</v>
      </c>
      <c r="K205" s="87"/>
      <c r="L205" s="87">
        <f t="shared" si="29"/>
        <v>1281</v>
      </c>
      <c r="M205" s="77">
        <v>20</v>
      </c>
      <c r="N205" s="88">
        <f t="shared" si="34"/>
        <v>85.4</v>
      </c>
      <c r="O205" s="89">
        <f t="shared" si="31"/>
        <v>25.62</v>
      </c>
      <c r="P205" s="90">
        <f t="shared" si="32"/>
        <v>12.81</v>
      </c>
      <c r="Q205" s="90">
        <f t="shared" si="33"/>
        <v>46.97</v>
      </c>
      <c r="R205" s="80" t="s">
        <v>156</v>
      </c>
    </row>
    <row r="206" s="53" customFormat="1" ht="30" customHeight="1" spans="1:18">
      <c r="A206" s="73">
        <v>177</v>
      </c>
      <c r="B206" s="74" t="s">
        <v>27</v>
      </c>
      <c r="C206" s="75" t="s">
        <v>48</v>
      </c>
      <c r="D206" s="75" t="s">
        <v>481</v>
      </c>
      <c r="E206" s="111" t="s">
        <v>482</v>
      </c>
      <c r="F206" s="76">
        <v>0.85</v>
      </c>
      <c r="G206" s="76">
        <v>17</v>
      </c>
      <c r="H206" s="77">
        <v>2</v>
      </c>
      <c r="I206" s="77">
        <v>8</v>
      </c>
      <c r="J206" s="77">
        <f t="shared" si="30"/>
        <v>510</v>
      </c>
      <c r="K206" s="87"/>
      <c r="L206" s="87">
        <f t="shared" si="29"/>
        <v>255</v>
      </c>
      <c r="M206" s="77">
        <v>4</v>
      </c>
      <c r="N206" s="88">
        <f t="shared" si="34"/>
        <v>17</v>
      </c>
      <c r="O206" s="89">
        <f t="shared" si="31"/>
        <v>5.1</v>
      </c>
      <c r="P206" s="90">
        <f t="shared" si="32"/>
        <v>2.55</v>
      </c>
      <c r="Q206" s="90">
        <f t="shared" si="33"/>
        <v>9.35</v>
      </c>
      <c r="R206" s="80" t="s">
        <v>156</v>
      </c>
    </row>
    <row r="207" s="55" customFormat="1" spans="1:17">
      <c r="A207" s="53"/>
      <c r="B207" s="53"/>
      <c r="C207" s="53"/>
      <c r="D207" s="53"/>
      <c r="E207" s="53"/>
      <c r="F207" s="53"/>
      <c r="G207" s="57"/>
      <c r="H207" s="53"/>
      <c r="I207" s="53"/>
      <c r="J207" s="53"/>
      <c r="K207" s="53"/>
      <c r="L207" s="53"/>
      <c r="M207" s="53"/>
      <c r="N207" s="58"/>
      <c r="O207" s="53"/>
      <c r="P207" s="53"/>
      <c r="Q207" s="53"/>
    </row>
    <row r="208" s="55" customFormat="1" spans="1:17">
      <c r="A208" s="53"/>
      <c r="B208" s="53"/>
      <c r="C208" s="53"/>
      <c r="D208" s="53"/>
      <c r="E208" s="53"/>
      <c r="F208" s="53"/>
      <c r="G208" s="57"/>
      <c r="H208" s="53"/>
      <c r="I208" s="53"/>
      <c r="J208" s="53"/>
      <c r="K208" s="53"/>
      <c r="L208" s="53"/>
      <c r="M208" s="53"/>
      <c r="N208" s="58"/>
      <c r="O208" s="53"/>
      <c r="P208" s="53"/>
      <c r="Q208" s="53"/>
    </row>
    <row r="209" s="55" customFormat="1" spans="1:17">
      <c r="A209" s="53"/>
      <c r="B209" s="53"/>
      <c r="C209" s="53"/>
      <c r="D209" s="53"/>
      <c r="E209" s="53"/>
      <c r="F209" s="53"/>
      <c r="G209" s="57"/>
      <c r="H209" s="53"/>
      <c r="I209" s="53"/>
      <c r="J209" s="53"/>
      <c r="K209" s="53"/>
      <c r="L209" s="53"/>
      <c r="M209" s="53"/>
      <c r="N209" s="58"/>
      <c r="O209" s="53"/>
      <c r="P209" s="53"/>
      <c r="Q209" s="53"/>
    </row>
    <row r="210" s="55" customFormat="1" spans="1:17">
      <c r="A210" s="53"/>
      <c r="B210" s="53"/>
      <c r="C210" s="53"/>
      <c r="D210" s="53"/>
      <c r="E210" s="53"/>
      <c r="F210" s="53"/>
      <c r="G210" s="57"/>
      <c r="H210" s="53"/>
      <c r="I210" s="53"/>
      <c r="J210" s="53"/>
      <c r="K210" s="53"/>
      <c r="L210" s="53"/>
      <c r="M210" s="53"/>
      <c r="N210" s="58"/>
      <c r="O210" s="53"/>
      <c r="P210" s="53"/>
      <c r="Q210" s="53"/>
    </row>
    <row r="211" s="55" customFormat="1" spans="1:17">
      <c r="A211" s="53"/>
      <c r="B211" s="53"/>
      <c r="C211" s="53"/>
      <c r="D211" s="53"/>
      <c r="E211" s="53"/>
      <c r="F211" s="53"/>
      <c r="G211" s="57"/>
      <c r="H211" s="53"/>
      <c r="I211" s="53"/>
      <c r="J211" s="53"/>
      <c r="K211" s="53"/>
      <c r="L211" s="53"/>
      <c r="M211" s="53"/>
      <c r="N211" s="58"/>
      <c r="O211" s="53"/>
      <c r="P211" s="53"/>
      <c r="Q211" s="53"/>
    </row>
    <row r="212" s="55" customFormat="1" spans="1:17">
      <c r="A212" s="53"/>
      <c r="B212" s="53"/>
      <c r="C212" s="53"/>
      <c r="D212" s="53"/>
      <c r="E212" s="53"/>
      <c r="F212" s="53"/>
      <c r="G212" s="57"/>
      <c r="H212" s="53"/>
      <c r="I212" s="53"/>
      <c r="J212" s="53"/>
      <c r="K212" s="53"/>
      <c r="L212" s="53"/>
      <c r="M212" s="53"/>
      <c r="N212" s="58"/>
      <c r="O212" s="53"/>
      <c r="P212" s="53"/>
      <c r="Q212" s="53"/>
    </row>
    <row r="213" s="55" customFormat="1" spans="1:17">
      <c r="A213" s="53"/>
      <c r="B213" s="53"/>
      <c r="C213" s="53"/>
      <c r="D213" s="53"/>
      <c r="E213" s="53"/>
      <c r="F213" s="53"/>
      <c r="G213" s="57"/>
      <c r="H213" s="53"/>
      <c r="I213" s="53"/>
      <c r="J213" s="53"/>
      <c r="K213" s="53"/>
      <c r="L213" s="53"/>
      <c r="M213" s="53"/>
      <c r="N213" s="58"/>
      <c r="O213" s="53"/>
      <c r="P213" s="53"/>
      <c r="Q213" s="53"/>
    </row>
    <row r="214" s="55" customFormat="1" spans="1:17">
      <c r="A214" s="53"/>
      <c r="B214" s="53"/>
      <c r="C214" s="53"/>
      <c r="D214" s="53"/>
      <c r="E214" s="53"/>
      <c r="F214" s="53"/>
      <c r="G214" s="57"/>
      <c r="H214" s="53"/>
      <c r="I214" s="53"/>
      <c r="J214" s="53"/>
      <c r="K214" s="53"/>
      <c r="L214" s="53"/>
      <c r="M214" s="53"/>
      <c r="N214" s="58"/>
      <c r="O214" s="53"/>
      <c r="P214" s="53"/>
      <c r="Q214" s="53"/>
    </row>
    <row r="215" s="55" customFormat="1" spans="1:17">
      <c r="A215" s="53"/>
      <c r="B215" s="53"/>
      <c r="C215" s="53"/>
      <c r="D215" s="53"/>
      <c r="E215" s="53"/>
      <c r="F215" s="53"/>
      <c r="G215" s="57"/>
      <c r="H215" s="53"/>
      <c r="I215" s="53"/>
      <c r="J215" s="53"/>
      <c r="K215" s="53"/>
      <c r="L215" s="53"/>
      <c r="M215" s="53"/>
      <c r="N215" s="58"/>
      <c r="O215" s="53"/>
      <c r="P215" s="53"/>
      <c r="Q215" s="53"/>
    </row>
    <row r="216" s="55" customFormat="1" spans="1:17">
      <c r="A216" s="53"/>
      <c r="B216" s="53"/>
      <c r="C216" s="53"/>
      <c r="D216" s="53"/>
      <c r="E216" s="53"/>
      <c r="F216" s="53"/>
      <c r="G216" s="57"/>
      <c r="H216" s="53"/>
      <c r="I216" s="53"/>
      <c r="J216" s="53"/>
      <c r="K216" s="53"/>
      <c r="L216" s="53"/>
      <c r="M216" s="53"/>
      <c r="N216" s="58"/>
      <c r="O216" s="53"/>
      <c r="P216" s="53"/>
      <c r="Q216" s="53"/>
    </row>
    <row r="217" s="55" customFormat="1" spans="1:17">
      <c r="A217" s="53"/>
      <c r="B217" s="53"/>
      <c r="C217" s="53"/>
      <c r="D217" s="53"/>
      <c r="E217" s="53"/>
      <c r="F217" s="53"/>
      <c r="G217" s="57"/>
      <c r="H217" s="53"/>
      <c r="I217" s="53"/>
      <c r="J217" s="53"/>
      <c r="K217" s="53"/>
      <c r="L217" s="53"/>
      <c r="M217" s="53"/>
      <c r="N217" s="58"/>
      <c r="O217" s="53"/>
      <c r="P217" s="53"/>
      <c r="Q217" s="53"/>
    </row>
    <row r="218" s="55" customFormat="1" spans="1:17">
      <c r="A218" s="53"/>
      <c r="B218" s="53"/>
      <c r="C218" s="53"/>
      <c r="D218" s="53"/>
      <c r="E218" s="53"/>
      <c r="F218" s="53"/>
      <c r="G218" s="57"/>
      <c r="H218" s="53"/>
      <c r="I218" s="53"/>
      <c r="J218" s="53"/>
      <c r="K218" s="53"/>
      <c r="L218" s="53"/>
      <c r="M218" s="53"/>
      <c r="N218" s="58"/>
      <c r="O218" s="53"/>
      <c r="P218" s="53"/>
      <c r="Q218" s="53"/>
    </row>
    <row r="219" s="55" customFormat="1" spans="1:17">
      <c r="A219" s="53"/>
      <c r="B219" s="53"/>
      <c r="C219" s="53"/>
      <c r="D219" s="53"/>
      <c r="E219" s="53"/>
      <c r="F219" s="53"/>
      <c r="G219" s="57"/>
      <c r="H219" s="53"/>
      <c r="I219" s="53"/>
      <c r="J219" s="53"/>
      <c r="K219" s="53"/>
      <c r="L219" s="53"/>
      <c r="M219" s="53"/>
      <c r="N219" s="58"/>
      <c r="O219" s="53"/>
      <c r="P219" s="53"/>
      <c r="Q219" s="53"/>
    </row>
    <row r="220" s="55" customFormat="1" spans="1:17">
      <c r="A220" s="53"/>
      <c r="B220" s="53"/>
      <c r="C220" s="53"/>
      <c r="D220" s="53"/>
      <c r="E220" s="53"/>
      <c r="F220" s="53"/>
      <c r="G220" s="57"/>
      <c r="H220" s="53"/>
      <c r="I220" s="53"/>
      <c r="J220" s="53"/>
      <c r="K220" s="53"/>
      <c r="L220" s="53"/>
      <c r="M220" s="53"/>
      <c r="N220" s="58"/>
      <c r="O220" s="53"/>
      <c r="P220" s="53"/>
      <c r="Q220" s="53"/>
    </row>
    <row r="221" s="55" customFormat="1" spans="1:17">
      <c r="A221" s="53"/>
      <c r="B221" s="53"/>
      <c r="C221" s="53"/>
      <c r="D221" s="53"/>
      <c r="E221" s="53"/>
      <c r="F221" s="53"/>
      <c r="G221" s="57"/>
      <c r="H221" s="53"/>
      <c r="I221" s="53"/>
      <c r="J221" s="53"/>
      <c r="K221" s="53"/>
      <c r="L221" s="53"/>
      <c r="M221" s="53"/>
      <c r="N221" s="58"/>
      <c r="O221" s="53"/>
      <c r="P221" s="53"/>
      <c r="Q221" s="53"/>
    </row>
    <row r="222" s="55" customFormat="1" spans="1:17">
      <c r="A222" s="53"/>
      <c r="B222" s="53"/>
      <c r="C222" s="53"/>
      <c r="D222" s="53"/>
      <c r="E222" s="53"/>
      <c r="F222" s="53"/>
      <c r="G222" s="57"/>
      <c r="H222" s="53"/>
      <c r="I222" s="53"/>
      <c r="J222" s="53"/>
      <c r="K222" s="53"/>
      <c r="L222" s="53"/>
      <c r="M222" s="53"/>
      <c r="N222" s="58"/>
      <c r="O222" s="53"/>
      <c r="P222" s="53"/>
      <c r="Q222" s="53"/>
    </row>
    <row r="223" s="55" customFormat="1" spans="1:17">
      <c r="A223" s="53"/>
      <c r="B223" s="53"/>
      <c r="C223" s="53"/>
      <c r="D223" s="53"/>
      <c r="E223" s="53"/>
      <c r="F223" s="53"/>
      <c r="G223" s="57"/>
      <c r="H223" s="53"/>
      <c r="I223" s="53"/>
      <c r="J223" s="53"/>
      <c r="K223" s="53"/>
      <c r="L223" s="53"/>
      <c r="M223" s="53"/>
      <c r="N223" s="58"/>
      <c r="O223" s="53"/>
      <c r="P223" s="53"/>
      <c r="Q223" s="53"/>
    </row>
    <row r="224" s="55" customFormat="1" spans="1:17">
      <c r="A224" s="53"/>
      <c r="B224" s="53"/>
      <c r="C224" s="53"/>
      <c r="D224" s="53"/>
      <c r="E224" s="53"/>
      <c r="F224" s="53"/>
      <c r="G224" s="57"/>
      <c r="H224" s="53"/>
      <c r="I224" s="53"/>
      <c r="J224" s="53"/>
      <c r="K224" s="53"/>
      <c r="L224" s="53"/>
      <c r="M224" s="53"/>
      <c r="N224" s="58"/>
      <c r="O224" s="53"/>
      <c r="P224" s="53"/>
      <c r="Q224" s="53"/>
    </row>
    <row r="225" s="55" customFormat="1" spans="1:17">
      <c r="A225" s="53"/>
      <c r="B225" s="53"/>
      <c r="C225" s="53"/>
      <c r="D225" s="53"/>
      <c r="E225" s="53"/>
      <c r="F225" s="53"/>
      <c r="G225" s="57"/>
      <c r="H225" s="53"/>
      <c r="I225" s="53"/>
      <c r="J225" s="53"/>
      <c r="K225" s="53"/>
      <c r="L225" s="53"/>
      <c r="M225" s="53"/>
      <c r="N225" s="58"/>
      <c r="O225" s="53"/>
      <c r="P225" s="53"/>
      <c r="Q225" s="53"/>
    </row>
    <row r="226" s="55" customFormat="1" spans="1:17">
      <c r="A226" s="53"/>
      <c r="B226" s="53"/>
      <c r="C226" s="53"/>
      <c r="D226" s="53"/>
      <c r="E226" s="53"/>
      <c r="F226" s="53"/>
      <c r="G226" s="57"/>
      <c r="H226" s="53"/>
      <c r="I226" s="53"/>
      <c r="J226" s="53"/>
      <c r="K226" s="53"/>
      <c r="L226" s="53"/>
      <c r="M226" s="53"/>
      <c r="N226" s="58"/>
      <c r="O226" s="53"/>
      <c r="P226" s="53"/>
      <c r="Q226" s="53"/>
    </row>
    <row r="227" s="55" customFormat="1" spans="1:17">
      <c r="A227" s="53"/>
      <c r="B227" s="53"/>
      <c r="C227" s="53"/>
      <c r="D227" s="53"/>
      <c r="E227" s="53"/>
      <c r="F227" s="53"/>
      <c r="G227" s="57"/>
      <c r="H227" s="53"/>
      <c r="I227" s="53"/>
      <c r="J227" s="53"/>
      <c r="K227" s="53"/>
      <c r="L227" s="53"/>
      <c r="M227" s="53"/>
      <c r="N227" s="58"/>
      <c r="O227" s="53"/>
      <c r="P227" s="53"/>
      <c r="Q227" s="53"/>
    </row>
    <row r="228" s="55" customFormat="1" spans="1:17">
      <c r="A228" s="53"/>
      <c r="B228" s="53"/>
      <c r="C228" s="53"/>
      <c r="D228" s="53"/>
      <c r="E228" s="53"/>
      <c r="F228" s="53"/>
      <c r="G228" s="57"/>
      <c r="H228" s="53"/>
      <c r="I228" s="53"/>
      <c r="J228" s="53"/>
      <c r="K228" s="53"/>
      <c r="L228" s="53"/>
      <c r="M228" s="53"/>
      <c r="N228" s="58"/>
      <c r="O228" s="53"/>
      <c r="P228" s="53"/>
      <c r="Q228" s="53"/>
    </row>
    <row r="229" s="55" customFormat="1" spans="1:17">
      <c r="A229" s="53"/>
      <c r="B229" s="53"/>
      <c r="C229" s="53"/>
      <c r="D229" s="53"/>
      <c r="E229" s="53"/>
      <c r="F229" s="53"/>
      <c r="G229" s="57"/>
      <c r="H229" s="53"/>
      <c r="I229" s="53"/>
      <c r="J229" s="53"/>
      <c r="K229" s="53"/>
      <c r="L229" s="53"/>
      <c r="M229" s="53"/>
      <c r="N229" s="58"/>
      <c r="O229" s="53"/>
      <c r="P229" s="53"/>
      <c r="Q229" s="53"/>
    </row>
    <row r="230" s="55" customFormat="1" spans="1:17">
      <c r="A230" s="53"/>
      <c r="B230" s="53"/>
      <c r="C230" s="53"/>
      <c r="D230" s="53"/>
      <c r="E230" s="53"/>
      <c r="F230" s="53"/>
      <c r="G230" s="57"/>
      <c r="H230" s="53"/>
      <c r="I230" s="53"/>
      <c r="J230" s="53"/>
      <c r="K230" s="53"/>
      <c r="L230" s="53"/>
      <c r="M230" s="53"/>
      <c r="N230" s="58"/>
      <c r="O230" s="53"/>
      <c r="P230" s="53"/>
      <c r="Q230" s="53"/>
    </row>
    <row r="231" s="55" customFormat="1" spans="1:17">
      <c r="A231" s="53"/>
      <c r="B231" s="53"/>
      <c r="C231" s="53"/>
      <c r="D231" s="53"/>
      <c r="E231" s="53"/>
      <c r="F231" s="53"/>
      <c r="G231" s="57"/>
      <c r="H231" s="53"/>
      <c r="I231" s="53"/>
      <c r="J231" s="53"/>
      <c r="K231" s="53"/>
      <c r="L231" s="53"/>
      <c r="M231" s="53"/>
      <c r="N231" s="58"/>
      <c r="O231" s="53"/>
      <c r="P231" s="53"/>
      <c r="Q231" s="53"/>
    </row>
    <row r="232" s="55" customFormat="1" spans="1:17">
      <c r="A232" s="53"/>
      <c r="B232" s="53"/>
      <c r="C232" s="53"/>
      <c r="D232" s="53"/>
      <c r="E232" s="53"/>
      <c r="F232" s="53"/>
      <c r="G232" s="57"/>
      <c r="H232" s="53"/>
      <c r="I232" s="53"/>
      <c r="J232" s="53"/>
      <c r="K232" s="53"/>
      <c r="L232" s="53"/>
      <c r="M232" s="53"/>
      <c r="N232" s="58"/>
      <c r="O232" s="53"/>
      <c r="P232" s="53"/>
      <c r="Q232" s="53"/>
    </row>
    <row r="233" s="55" customFormat="1" spans="1:17">
      <c r="A233" s="53"/>
      <c r="B233" s="53"/>
      <c r="C233" s="53"/>
      <c r="D233" s="53"/>
      <c r="E233" s="53"/>
      <c r="F233" s="53"/>
      <c r="G233" s="57"/>
      <c r="H233" s="53"/>
      <c r="I233" s="53"/>
      <c r="J233" s="53"/>
      <c r="K233" s="53"/>
      <c r="L233" s="53"/>
      <c r="M233" s="53"/>
      <c r="N233" s="58"/>
      <c r="O233" s="53"/>
      <c r="P233" s="53"/>
      <c r="Q233" s="53"/>
    </row>
    <row r="234" s="55" customFormat="1" spans="1:17">
      <c r="A234" s="53"/>
      <c r="B234" s="53"/>
      <c r="C234" s="53"/>
      <c r="D234" s="53"/>
      <c r="E234" s="53"/>
      <c r="F234" s="53"/>
      <c r="G234" s="57"/>
      <c r="H234" s="53"/>
      <c r="I234" s="53"/>
      <c r="J234" s="53"/>
      <c r="K234" s="53"/>
      <c r="L234" s="53"/>
      <c r="M234" s="53"/>
      <c r="N234" s="58"/>
      <c r="O234" s="53"/>
      <c r="P234" s="53"/>
      <c r="Q234" s="53"/>
    </row>
    <row r="235" s="55" customFormat="1" spans="1:17">
      <c r="A235" s="53"/>
      <c r="B235" s="53"/>
      <c r="C235" s="53"/>
      <c r="D235" s="53"/>
      <c r="E235" s="53"/>
      <c r="F235" s="53"/>
      <c r="G235" s="57"/>
      <c r="H235" s="53"/>
      <c r="I235" s="53"/>
      <c r="J235" s="53"/>
      <c r="K235" s="53"/>
      <c r="L235" s="53"/>
      <c r="M235" s="53"/>
      <c r="N235" s="58"/>
      <c r="O235" s="53"/>
      <c r="P235" s="53"/>
      <c r="Q235" s="53"/>
    </row>
    <row r="236" s="55" customFormat="1" spans="1:17">
      <c r="A236" s="53"/>
      <c r="B236" s="53"/>
      <c r="C236" s="53"/>
      <c r="D236" s="53"/>
      <c r="E236" s="53"/>
      <c r="F236" s="53"/>
      <c r="G236" s="57"/>
      <c r="H236" s="53"/>
      <c r="I236" s="53"/>
      <c r="J236" s="53"/>
      <c r="K236" s="53"/>
      <c r="L236" s="53"/>
      <c r="M236" s="53"/>
      <c r="N236" s="58"/>
      <c r="O236" s="53"/>
      <c r="P236" s="53"/>
      <c r="Q236" s="53"/>
    </row>
    <row r="237" s="55" customFormat="1" spans="1:17">
      <c r="A237" s="53"/>
      <c r="B237" s="53"/>
      <c r="C237" s="53"/>
      <c r="D237" s="53"/>
      <c r="E237" s="53"/>
      <c r="F237" s="53"/>
      <c r="G237" s="57"/>
      <c r="H237" s="53"/>
      <c r="I237" s="53"/>
      <c r="J237" s="53"/>
      <c r="K237" s="53"/>
      <c r="L237" s="53"/>
      <c r="M237" s="53"/>
      <c r="N237" s="58"/>
      <c r="O237" s="53"/>
      <c r="P237" s="53"/>
      <c r="Q237" s="53"/>
    </row>
    <row r="238" s="55" customFormat="1" spans="1:17">
      <c r="A238" s="53"/>
      <c r="B238" s="53"/>
      <c r="C238" s="53"/>
      <c r="D238" s="53"/>
      <c r="E238" s="53"/>
      <c r="F238" s="53"/>
      <c r="G238" s="57"/>
      <c r="H238" s="53"/>
      <c r="I238" s="53"/>
      <c r="J238" s="53"/>
      <c r="K238" s="53"/>
      <c r="L238" s="53"/>
      <c r="M238" s="53"/>
      <c r="N238" s="58"/>
      <c r="O238" s="53"/>
      <c r="P238" s="53"/>
      <c r="Q238" s="53"/>
    </row>
    <row r="239" s="55" customFormat="1" spans="1:17">
      <c r="A239" s="53"/>
      <c r="B239" s="53"/>
      <c r="C239" s="53"/>
      <c r="D239" s="53"/>
      <c r="E239" s="53"/>
      <c r="F239" s="53"/>
      <c r="G239" s="57"/>
      <c r="H239" s="53"/>
      <c r="I239" s="53"/>
      <c r="J239" s="53"/>
      <c r="K239" s="53"/>
      <c r="L239" s="53"/>
      <c r="M239" s="53"/>
      <c r="N239" s="58"/>
      <c r="O239" s="53"/>
      <c r="P239" s="53"/>
      <c r="Q239" s="53"/>
    </row>
    <row r="240" s="55" customFormat="1" spans="1:17">
      <c r="A240" s="53"/>
      <c r="B240" s="53"/>
      <c r="C240" s="53"/>
      <c r="D240" s="53"/>
      <c r="E240" s="53"/>
      <c r="F240" s="53"/>
      <c r="G240" s="57"/>
      <c r="H240" s="53"/>
      <c r="I240" s="53"/>
      <c r="J240" s="53"/>
      <c r="K240" s="53"/>
      <c r="L240" s="53"/>
      <c r="M240" s="53"/>
      <c r="N240" s="58"/>
      <c r="O240" s="53"/>
      <c r="P240" s="53"/>
      <c r="Q240" s="53"/>
    </row>
    <row r="241" s="55" customFormat="1" spans="1:17">
      <c r="A241" s="53"/>
      <c r="B241" s="53"/>
      <c r="C241" s="53"/>
      <c r="D241" s="53"/>
      <c r="E241" s="53"/>
      <c r="F241" s="53"/>
      <c r="G241" s="57"/>
      <c r="H241" s="53"/>
      <c r="I241" s="53"/>
      <c r="J241" s="53"/>
      <c r="K241" s="53"/>
      <c r="L241" s="53"/>
      <c r="M241" s="53"/>
      <c r="N241" s="58"/>
      <c r="O241" s="53"/>
      <c r="P241" s="53"/>
      <c r="Q241" s="53"/>
    </row>
    <row r="242" s="55" customFormat="1" spans="1:17">
      <c r="A242" s="53"/>
      <c r="B242" s="53"/>
      <c r="C242" s="53"/>
      <c r="D242" s="53"/>
      <c r="E242" s="53"/>
      <c r="F242" s="53"/>
      <c r="G242" s="57"/>
      <c r="H242" s="53"/>
      <c r="I242" s="53"/>
      <c r="J242" s="53"/>
      <c r="K242" s="53"/>
      <c r="L242" s="53"/>
      <c r="M242" s="53"/>
      <c r="N242" s="58"/>
      <c r="O242" s="53"/>
      <c r="P242" s="53"/>
      <c r="Q242" s="53"/>
    </row>
    <row r="243" s="55" customFormat="1" spans="1:17">
      <c r="A243" s="53"/>
      <c r="B243" s="53"/>
      <c r="C243" s="53"/>
      <c r="D243" s="53"/>
      <c r="E243" s="53"/>
      <c r="F243" s="53"/>
      <c r="G243" s="57"/>
      <c r="H243" s="53"/>
      <c r="I243" s="53"/>
      <c r="J243" s="53"/>
      <c r="K243" s="53"/>
      <c r="L243" s="53"/>
      <c r="M243" s="53"/>
      <c r="N243" s="58"/>
      <c r="O243" s="53"/>
      <c r="P243" s="53"/>
      <c r="Q243" s="53"/>
    </row>
    <row r="244" s="55" customFormat="1" spans="1:17">
      <c r="A244" s="53"/>
      <c r="B244" s="53"/>
      <c r="C244" s="53"/>
      <c r="D244" s="53"/>
      <c r="E244" s="53"/>
      <c r="F244" s="53"/>
      <c r="G244" s="57"/>
      <c r="H244" s="53"/>
      <c r="I244" s="53"/>
      <c r="J244" s="53"/>
      <c r="K244" s="53"/>
      <c r="L244" s="53"/>
      <c r="M244" s="53"/>
      <c r="N244" s="58"/>
      <c r="O244" s="53"/>
      <c r="P244" s="53"/>
      <c r="Q244" s="53"/>
    </row>
    <row r="245" s="55" customFormat="1" spans="1:17">
      <c r="A245" s="53"/>
      <c r="B245" s="53"/>
      <c r="C245" s="53"/>
      <c r="D245" s="53"/>
      <c r="E245" s="53"/>
      <c r="F245" s="53"/>
      <c r="G245" s="57"/>
      <c r="H245" s="53"/>
      <c r="I245" s="53"/>
      <c r="J245" s="53"/>
      <c r="K245" s="53"/>
      <c r="L245" s="53"/>
      <c r="M245" s="53"/>
      <c r="N245" s="58"/>
      <c r="O245" s="53"/>
      <c r="P245" s="53"/>
      <c r="Q245" s="53"/>
    </row>
    <row r="246" s="55" customFormat="1" spans="1:17">
      <c r="A246" s="53"/>
      <c r="B246" s="53"/>
      <c r="C246" s="53"/>
      <c r="D246" s="53"/>
      <c r="E246" s="53"/>
      <c r="F246" s="53"/>
      <c r="G246" s="57"/>
      <c r="H246" s="53"/>
      <c r="I246" s="53"/>
      <c r="J246" s="53"/>
      <c r="K246" s="53"/>
      <c r="L246" s="53"/>
      <c r="M246" s="53"/>
      <c r="N246" s="58"/>
      <c r="O246" s="53"/>
      <c r="P246" s="53"/>
      <c r="Q246" s="53"/>
    </row>
    <row r="247" s="55" customFormat="1" spans="1:17">
      <c r="A247" s="53"/>
      <c r="B247" s="53"/>
      <c r="C247" s="53"/>
      <c r="D247" s="53"/>
      <c r="E247" s="53"/>
      <c r="F247" s="53"/>
      <c r="G247" s="57"/>
      <c r="H247" s="53"/>
      <c r="I247" s="53"/>
      <c r="J247" s="53"/>
      <c r="K247" s="53"/>
      <c r="L247" s="53"/>
      <c r="M247" s="53"/>
      <c r="N247" s="58"/>
      <c r="O247" s="53"/>
      <c r="P247" s="53"/>
      <c r="Q247" s="53"/>
    </row>
    <row r="248" s="55" customFormat="1" spans="1:17">
      <c r="A248" s="53"/>
      <c r="B248" s="53"/>
      <c r="C248" s="53"/>
      <c r="D248" s="53"/>
      <c r="E248" s="53"/>
      <c r="F248" s="53"/>
      <c r="G248" s="57"/>
      <c r="H248" s="53"/>
      <c r="I248" s="53"/>
      <c r="J248" s="53"/>
      <c r="K248" s="53"/>
      <c r="L248" s="53"/>
      <c r="M248" s="53"/>
      <c r="N248" s="58"/>
      <c r="O248" s="53"/>
      <c r="P248" s="53"/>
      <c r="Q248" s="53"/>
    </row>
    <row r="249" s="55" customFormat="1" spans="1:17">
      <c r="A249" s="53"/>
      <c r="B249" s="53"/>
      <c r="C249" s="53"/>
      <c r="D249" s="53"/>
      <c r="E249" s="53"/>
      <c r="F249" s="53"/>
      <c r="G249" s="57"/>
      <c r="H249" s="53"/>
      <c r="I249" s="53"/>
      <c r="J249" s="53"/>
      <c r="K249" s="53"/>
      <c r="L249" s="53"/>
      <c r="M249" s="53"/>
      <c r="N249" s="58"/>
      <c r="O249" s="53"/>
      <c r="P249" s="53"/>
      <c r="Q249" s="53"/>
    </row>
    <row r="250" s="55" customFormat="1" spans="1:17">
      <c r="A250" s="53"/>
      <c r="B250" s="53"/>
      <c r="C250" s="53"/>
      <c r="D250" s="53"/>
      <c r="E250" s="53"/>
      <c r="F250" s="53"/>
      <c r="G250" s="57"/>
      <c r="H250" s="53"/>
      <c r="I250" s="53"/>
      <c r="J250" s="53"/>
      <c r="K250" s="53"/>
      <c r="L250" s="53"/>
      <c r="M250" s="53"/>
      <c r="N250" s="58"/>
      <c r="O250" s="53"/>
      <c r="P250" s="53"/>
      <c r="Q250" s="53"/>
    </row>
    <row r="251" s="55" customFormat="1" spans="1:17">
      <c r="A251" s="53"/>
      <c r="B251" s="53"/>
      <c r="C251" s="53"/>
      <c r="D251" s="53"/>
      <c r="E251" s="53"/>
      <c r="F251" s="53"/>
      <c r="G251" s="57"/>
      <c r="H251" s="53"/>
      <c r="I251" s="53"/>
      <c r="J251" s="53"/>
      <c r="K251" s="53"/>
      <c r="L251" s="53"/>
      <c r="M251" s="53"/>
      <c r="N251" s="58"/>
      <c r="O251" s="53"/>
      <c r="P251" s="53"/>
      <c r="Q251" s="53"/>
    </row>
    <row r="252" s="55" customFormat="1" spans="1:17">
      <c r="A252" s="53"/>
      <c r="B252" s="53"/>
      <c r="C252" s="53"/>
      <c r="D252" s="53"/>
      <c r="E252" s="53"/>
      <c r="F252" s="53"/>
      <c r="G252" s="57"/>
      <c r="H252" s="53"/>
      <c r="I252" s="53"/>
      <c r="J252" s="53"/>
      <c r="K252" s="53"/>
      <c r="L252" s="53"/>
      <c r="M252" s="53"/>
      <c r="N252" s="58"/>
      <c r="O252" s="53"/>
      <c r="P252" s="53"/>
      <c r="Q252" s="53"/>
    </row>
    <row r="253" s="55" customFormat="1" spans="1:17">
      <c r="A253" s="53"/>
      <c r="B253" s="53"/>
      <c r="C253" s="53"/>
      <c r="D253" s="53"/>
      <c r="E253" s="53"/>
      <c r="F253" s="53"/>
      <c r="G253" s="57"/>
      <c r="H253" s="53"/>
      <c r="I253" s="53"/>
      <c r="J253" s="53"/>
      <c r="K253" s="53"/>
      <c r="L253" s="53"/>
      <c r="M253" s="53"/>
      <c r="N253" s="58"/>
      <c r="O253" s="53"/>
      <c r="P253" s="53"/>
      <c r="Q253" s="53"/>
    </row>
    <row r="254" s="55" customFormat="1" spans="1:17">
      <c r="A254" s="53"/>
      <c r="B254" s="53"/>
      <c r="C254" s="53"/>
      <c r="D254" s="53"/>
      <c r="E254" s="53"/>
      <c r="F254" s="53"/>
      <c r="G254" s="57"/>
      <c r="H254" s="53"/>
      <c r="I254" s="53"/>
      <c r="J254" s="53"/>
      <c r="K254" s="53"/>
      <c r="L254" s="53"/>
      <c r="M254" s="53"/>
      <c r="N254" s="58"/>
      <c r="O254" s="53"/>
      <c r="P254" s="53"/>
      <c r="Q254" s="53"/>
    </row>
    <row r="255" s="55" customFormat="1" spans="1:17">
      <c r="A255" s="53"/>
      <c r="B255" s="53"/>
      <c r="C255" s="53"/>
      <c r="D255" s="53"/>
      <c r="E255" s="53"/>
      <c r="F255" s="53"/>
      <c r="G255" s="57"/>
      <c r="H255" s="53"/>
      <c r="I255" s="53"/>
      <c r="J255" s="53"/>
      <c r="K255" s="53"/>
      <c r="L255" s="53"/>
      <c r="M255" s="53"/>
      <c r="N255" s="58"/>
      <c r="O255" s="53"/>
      <c r="P255" s="53"/>
      <c r="Q255" s="53"/>
    </row>
    <row r="256" s="53" customFormat="1" spans="7:18">
      <c r="G256" s="57"/>
      <c r="N256" s="58"/>
      <c r="R256" s="55"/>
    </row>
    <row r="257" s="53" customFormat="1" spans="7:18">
      <c r="G257" s="57"/>
      <c r="N257" s="58"/>
      <c r="R257" s="55"/>
    </row>
    <row r="258" s="55" customFormat="1" spans="1:17">
      <c r="A258" s="53"/>
      <c r="B258" s="53"/>
      <c r="C258" s="53"/>
      <c r="D258" s="53"/>
      <c r="E258" s="53"/>
      <c r="F258" s="53"/>
      <c r="G258" s="57"/>
      <c r="H258" s="53"/>
      <c r="I258" s="53"/>
      <c r="J258" s="53"/>
      <c r="K258" s="53"/>
      <c r="L258" s="53"/>
      <c r="M258" s="53"/>
      <c r="N258" s="58"/>
      <c r="O258" s="53"/>
      <c r="P258" s="53"/>
      <c r="Q258" s="53"/>
    </row>
    <row r="259" s="55" customFormat="1" spans="1:17">
      <c r="A259" s="53"/>
      <c r="B259" s="53"/>
      <c r="C259" s="53"/>
      <c r="D259" s="53"/>
      <c r="E259" s="53"/>
      <c r="F259" s="53"/>
      <c r="G259" s="57"/>
      <c r="H259" s="53"/>
      <c r="I259" s="53"/>
      <c r="J259" s="53"/>
      <c r="K259" s="53"/>
      <c r="L259" s="53"/>
      <c r="M259" s="53"/>
      <c r="N259" s="58"/>
      <c r="O259" s="53"/>
      <c r="P259" s="53"/>
      <c r="Q259" s="53"/>
    </row>
    <row r="260" s="55" customFormat="1" spans="1:17">
      <c r="A260" s="53"/>
      <c r="B260" s="53"/>
      <c r="C260" s="53"/>
      <c r="D260" s="53"/>
      <c r="E260" s="53"/>
      <c r="F260" s="53"/>
      <c r="G260" s="57"/>
      <c r="H260" s="53"/>
      <c r="I260" s="53"/>
      <c r="J260" s="53"/>
      <c r="K260" s="53"/>
      <c r="L260" s="53"/>
      <c r="M260" s="53"/>
      <c r="N260" s="58"/>
      <c r="O260" s="53"/>
      <c r="P260" s="53"/>
      <c r="Q260" s="53"/>
    </row>
    <row r="261" s="55" customFormat="1" spans="1:17">
      <c r="A261" s="53"/>
      <c r="B261" s="53"/>
      <c r="C261" s="53"/>
      <c r="D261" s="53"/>
      <c r="E261" s="53"/>
      <c r="F261" s="53"/>
      <c r="G261" s="57"/>
      <c r="H261" s="53"/>
      <c r="I261" s="53"/>
      <c r="J261" s="53"/>
      <c r="K261" s="53"/>
      <c r="L261" s="53"/>
      <c r="M261" s="53"/>
      <c r="N261" s="58"/>
      <c r="O261" s="53"/>
      <c r="P261" s="53"/>
      <c r="Q261" s="53"/>
    </row>
    <row r="262" s="55" customFormat="1" spans="1:17">
      <c r="A262" s="53"/>
      <c r="B262" s="53"/>
      <c r="C262" s="53"/>
      <c r="D262" s="53"/>
      <c r="E262" s="53"/>
      <c r="F262" s="53"/>
      <c r="G262" s="57"/>
      <c r="H262" s="53"/>
      <c r="I262" s="53"/>
      <c r="J262" s="53"/>
      <c r="K262" s="53"/>
      <c r="L262" s="53"/>
      <c r="M262" s="53"/>
      <c r="N262" s="58"/>
      <c r="O262" s="53"/>
      <c r="P262" s="53"/>
      <c r="Q262" s="53"/>
    </row>
    <row r="263" s="55" customFormat="1" spans="1:17">
      <c r="A263" s="53"/>
      <c r="B263" s="53"/>
      <c r="C263" s="53"/>
      <c r="D263" s="53"/>
      <c r="E263" s="53"/>
      <c r="F263" s="53"/>
      <c r="G263" s="57"/>
      <c r="H263" s="53"/>
      <c r="I263" s="53"/>
      <c r="J263" s="53"/>
      <c r="K263" s="53"/>
      <c r="L263" s="53"/>
      <c r="M263" s="53"/>
      <c r="N263" s="58"/>
      <c r="O263" s="53"/>
      <c r="P263" s="53"/>
      <c r="Q263" s="53"/>
    </row>
    <row r="264" s="55" customFormat="1" spans="1:17">
      <c r="A264" s="53"/>
      <c r="B264" s="53"/>
      <c r="C264" s="53"/>
      <c r="D264" s="53"/>
      <c r="E264" s="53"/>
      <c r="F264" s="53"/>
      <c r="G264" s="57"/>
      <c r="H264" s="53"/>
      <c r="I264" s="53"/>
      <c r="J264" s="53"/>
      <c r="K264" s="53"/>
      <c r="L264" s="53"/>
      <c r="M264" s="53"/>
      <c r="N264" s="58"/>
      <c r="O264" s="53"/>
      <c r="P264" s="53"/>
      <c r="Q264" s="53"/>
    </row>
    <row r="265" s="55" customFormat="1" spans="1:17">
      <c r="A265" s="53"/>
      <c r="B265" s="53"/>
      <c r="C265" s="53"/>
      <c r="D265" s="53"/>
      <c r="E265" s="53"/>
      <c r="F265" s="53"/>
      <c r="G265" s="57"/>
      <c r="H265" s="53"/>
      <c r="I265" s="53"/>
      <c r="J265" s="53"/>
      <c r="K265" s="53"/>
      <c r="L265" s="53"/>
      <c r="M265" s="53"/>
      <c r="N265" s="58"/>
      <c r="O265" s="53"/>
      <c r="P265" s="53"/>
      <c r="Q265" s="53"/>
    </row>
    <row r="266" s="55" customFormat="1" spans="1:17">
      <c r="A266" s="53"/>
      <c r="B266" s="53"/>
      <c r="C266" s="53"/>
      <c r="D266" s="53"/>
      <c r="E266" s="53"/>
      <c r="F266" s="53"/>
      <c r="G266" s="57"/>
      <c r="H266" s="53"/>
      <c r="I266" s="53"/>
      <c r="J266" s="53"/>
      <c r="K266" s="53"/>
      <c r="L266" s="53"/>
      <c r="M266" s="53"/>
      <c r="N266" s="58"/>
      <c r="O266" s="53"/>
      <c r="P266" s="53"/>
      <c r="Q266" s="53"/>
    </row>
    <row r="267" s="55" customFormat="1" spans="1:17">
      <c r="A267" s="53"/>
      <c r="B267" s="53"/>
      <c r="C267" s="53"/>
      <c r="D267" s="53"/>
      <c r="E267" s="53"/>
      <c r="F267" s="53"/>
      <c r="G267" s="57"/>
      <c r="H267" s="53"/>
      <c r="I267" s="53"/>
      <c r="J267" s="53"/>
      <c r="K267" s="53"/>
      <c r="L267" s="53"/>
      <c r="M267" s="53"/>
      <c r="N267" s="58"/>
      <c r="O267" s="53"/>
      <c r="P267" s="53"/>
      <c r="Q267" s="53"/>
    </row>
    <row r="268" s="55" customFormat="1" spans="1:17">
      <c r="A268" s="53"/>
      <c r="B268" s="53"/>
      <c r="C268" s="53"/>
      <c r="D268" s="53"/>
      <c r="E268" s="53"/>
      <c r="F268" s="53"/>
      <c r="G268" s="57"/>
      <c r="H268" s="53"/>
      <c r="I268" s="53"/>
      <c r="J268" s="53"/>
      <c r="K268" s="53"/>
      <c r="L268" s="53"/>
      <c r="M268" s="53"/>
      <c r="N268" s="58"/>
      <c r="O268" s="53"/>
      <c r="P268" s="53"/>
      <c r="Q268" s="53"/>
    </row>
    <row r="269" s="55" customFormat="1" spans="1:17">
      <c r="A269" s="53"/>
      <c r="B269" s="53"/>
      <c r="C269" s="53"/>
      <c r="D269" s="53"/>
      <c r="E269" s="53"/>
      <c r="F269" s="53"/>
      <c r="G269" s="57"/>
      <c r="H269" s="53"/>
      <c r="I269" s="53"/>
      <c r="J269" s="53"/>
      <c r="K269" s="53"/>
      <c r="L269" s="53"/>
      <c r="M269" s="53"/>
      <c r="N269" s="58"/>
      <c r="O269" s="53"/>
      <c r="P269" s="53"/>
      <c r="Q269" s="53"/>
    </row>
    <row r="270" s="55" customFormat="1" spans="1:17">
      <c r="A270" s="53"/>
      <c r="B270" s="53"/>
      <c r="C270" s="53"/>
      <c r="D270" s="53"/>
      <c r="E270" s="53"/>
      <c r="F270" s="53"/>
      <c r="G270" s="57"/>
      <c r="H270" s="53"/>
      <c r="I270" s="53"/>
      <c r="J270" s="53"/>
      <c r="K270" s="53"/>
      <c r="L270" s="53"/>
      <c r="M270" s="53"/>
      <c r="N270" s="58"/>
      <c r="O270" s="53"/>
      <c r="P270" s="53"/>
      <c r="Q270" s="53"/>
    </row>
    <row r="271" s="55" customFormat="1" spans="1:17">
      <c r="A271" s="53"/>
      <c r="B271" s="53"/>
      <c r="C271" s="53"/>
      <c r="D271" s="53"/>
      <c r="E271" s="53"/>
      <c r="F271" s="53"/>
      <c r="G271" s="57"/>
      <c r="H271" s="53"/>
      <c r="I271" s="53"/>
      <c r="J271" s="53"/>
      <c r="K271" s="53"/>
      <c r="L271" s="53"/>
      <c r="M271" s="53"/>
      <c r="N271" s="58"/>
      <c r="O271" s="53"/>
      <c r="P271" s="53"/>
      <c r="Q271" s="53"/>
    </row>
    <row r="272" s="55" customFormat="1" spans="1:17">
      <c r="A272" s="53"/>
      <c r="B272" s="53"/>
      <c r="C272" s="53"/>
      <c r="D272" s="53"/>
      <c r="E272" s="53"/>
      <c r="F272" s="53"/>
      <c r="G272" s="57"/>
      <c r="H272" s="53"/>
      <c r="I272" s="53"/>
      <c r="J272" s="53"/>
      <c r="K272" s="53"/>
      <c r="L272" s="53"/>
      <c r="M272" s="53"/>
      <c r="N272" s="58"/>
      <c r="O272" s="53"/>
      <c r="P272" s="53"/>
      <c r="Q272" s="53"/>
    </row>
    <row r="273" s="55" customFormat="1" spans="1:17">
      <c r="A273" s="53"/>
      <c r="B273" s="53"/>
      <c r="C273" s="53"/>
      <c r="D273" s="53"/>
      <c r="E273" s="53"/>
      <c r="F273" s="53"/>
      <c r="G273" s="57"/>
      <c r="H273" s="53"/>
      <c r="I273" s="53"/>
      <c r="J273" s="53"/>
      <c r="K273" s="53"/>
      <c r="L273" s="53"/>
      <c r="M273" s="53"/>
      <c r="N273" s="58"/>
      <c r="O273" s="53"/>
      <c r="P273" s="53"/>
      <c r="Q273" s="53"/>
    </row>
    <row r="274" s="55" customFormat="1" spans="1:17">
      <c r="A274" s="53"/>
      <c r="B274" s="53"/>
      <c r="C274" s="53"/>
      <c r="D274" s="53"/>
      <c r="E274" s="53"/>
      <c r="F274" s="53"/>
      <c r="G274" s="57"/>
      <c r="H274" s="53"/>
      <c r="I274" s="53"/>
      <c r="J274" s="53"/>
      <c r="K274" s="53"/>
      <c r="L274" s="53"/>
      <c r="M274" s="53"/>
      <c r="N274" s="58"/>
      <c r="O274" s="53"/>
      <c r="P274" s="53"/>
      <c r="Q274" s="53"/>
    </row>
    <row r="275" s="55" customFormat="1" spans="1:17">
      <c r="A275" s="53"/>
      <c r="B275" s="53"/>
      <c r="C275" s="53"/>
      <c r="D275" s="53"/>
      <c r="E275" s="53"/>
      <c r="F275" s="53"/>
      <c r="G275" s="57"/>
      <c r="H275" s="53"/>
      <c r="I275" s="53"/>
      <c r="J275" s="53"/>
      <c r="K275" s="53"/>
      <c r="L275" s="53"/>
      <c r="M275" s="53"/>
      <c r="N275" s="58"/>
      <c r="O275" s="53"/>
      <c r="P275" s="53"/>
      <c r="Q275" s="53"/>
    </row>
    <row r="276" s="55" customFormat="1" spans="1:17">
      <c r="A276" s="53"/>
      <c r="B276" s="53"/>
      <c r="C276" s="53"/>
      <c r="D276" s="53"/>
      <c r="E276" s="53"/>
      <c r="F276" s="53"/>
      <c r="G276" s="57"/>
      <c r="H276" s="53"/>
      <c r="I276" s="53"/>
      <c r="J276" s="53"/>
      <c r="K276" s="53"/>
      <c r="L276" s="53"/>
      <c r="M276" s="53"/>
      <c r="N276" s="58"/>
      <c r="O276" s="53"/>
      <c r="P276" s="53"/>
      <c r="Q276" s="53"/>
    </row>
    <row r="277" s="55" customFormat="1" spans="1:17">
      <c r="A277" s="53"/>
      <c r="B277" s="53"/>
      <c r="C277" s="53"/>
      <c r="D277" s="53"/>
      <c r="E277" s="53"/>
      <c r="F277" s="53"/>
      <c r="G277" s="57"/>
      <c r="H277" s="53"/>
      <c r="I277" s="53"/>
      <c r="J277" s="53"/>
      <c r="K277" s="53"/>
      <c r="L277" s="53"/>
      <c r="M277" s="53"/>
      <c r="N277" s="58"/>
      <c r="O277" s="53"/>
      <c r="P277" s="53"/>
      <c r="Q277" s="53"/>
    </row>
    <row r="278" s="55" customFormat="1" spans="1:17">
      <c r="A278" s="53"/>
      <c r="B278" s="53"/>
      <c r="C278" s="53"/>
      <c r="D278" s="53"/>
      <c r="E278" s="53"/>
      <c r="F278" s="53"/>
      <c r="G278" s="57"/>
      <c r="H278" s="53"/>
      <c r="I278" s="53"/>
      <c r="J278" s="53"/>
      <c r="K278" s="53"/>
      <c r="L278" s="53"/>
      <c r="M278" s="53"/>
      <c r="N278" s="58"/>
      <c r="O278" s="53"/>
      <c r="P278" s="53"/>
      <c r="Q278" s="53"/>
    </row>
    <row r="279" s="55" customFormat="1" spans="1:17">
      <c r="A279" s="53"/>
      <c r="B279" s="53"/>
      <c r="C279" s="53"/>
      <c r="D279" s="53"/>
      <c r="E279" s="53"/>
      <c r="F279" s="53"/>
      <c r="G279" s="57"/>
      <c r="H279" s="53"/>
      <c r="I279" s="53"/>
      <c r="J279" s="53"/>
      <c r="K279" s="53"/>
      <c r="L279" s="53"/>
      <c r="M279" s="53"/>
      <c r="N279" s="58"/>
      <c r="O279" s="53"/>
      <c r="P279" s="53"/>
      <c r="Q279" s="53"/>
    </row>
    <row r="280" s="55" customFormat="1" spans="1:17">
      <c r="A280" s="53"/>
      <c r="B280" s="53"/>
      <c r="C280" s="53"/>
      <c r="D280" s="53"/>
      <c r="E280" s="53"/>
      <c r="F280" s="53"/>
      <c r="G280" s="57"/>
      <c r="H280" s="53"/>
      <c r="I280" s="53"/>
      <c r="J280" s="53"/>
      <c r="K280" s="53"/>
      <c r="L280" s="53"/>
      <c r="M280" s="53"/>
      <c r="N280" s="58"/>
      <c r="O280" s="53"/>
      <c r="P280" s="53"/>
      <c r="Q280" s="53"/>
    </row>
    <row r="281" s="55" customFormat="1" spans="1:17">
      <c r="A281" s="53"/>
      <c r="B281" s="53"/>
      <c r="C281" s="53"/>
      <c r="D281" s="53"/>
      <c r="E281" s="53"/>
      <c r="F281" s="53"/>
      <c r="G281" s="57"/>
      <c r="H281" s="53"/>
      <c r="I281" s="53"/>
      <c r="J281" s="53"/>
      <c r="K281" s="53"/>
      <c r="L281" s="53"/>
      <c r="M281" s="53"/>
      <c r="N281" s="58"/>
      <c r="O281" s="53"/>
      <c r="P281" s="53"/>
      <c r="Q281" s="53"/>
    </row>
    <row r="282" s="55" customFormat="1" spans="1:17">
      <c r="A282" s="53"/>
      <c r="B282" s="53"/>
      <c r="C282" s="53"/>
      <c r="D282" s="53"/>
      <c r="E282" s="53"/>
      <c r="F282" s="53"/>
      <c r="G282" s="57"/>
      <c r="H282" s="53"/>
      <c r="I282" s="53"/>
      <c r="J282" s="53"/>
      <c r="K282" s="53"/>
      <c r="L282" s="53"/>
      <c r="M282" s="53"/>
      <c r="N282" s="58"/>
      <c r="O282" s="53"/>
      <c r="P282" s="53"/>
      <c r="Q282" s="53"/>
    </row>
    <row r="283" s="55" customFormat="1" spans="1:17">
      <c r="A283" s="53"/>
      <c r="B283" s="53"/>
      <c r="C283" s="53"/>
      <c r="D283" s="53"/>
      <c r="E283" s="53"/>
      <c r="F283" s="53"/>
      <c r="G283" s="57"/>
      <c r="H283" s="53"/>
      <c r="I283" s="53"/>
      <c r="J283" s="53"/>
      <c r="K283" s="53"/>
      <c r="L283" s="53"/>
      <c r="M283" s="53"/>
      <c r="N283" s="58"/>
      <c r="O283" s="53"/>
      <c r="P283" s="53"/>
      <c r="Q283" s="53"/>
    </row>
    <row r="284" s="55" customFormat="1" spans="1:17">
      <c r="A284" s="53"/>
      <c r="B284" s="53"/>
      <c r="C284" s="53"/>
      <c r="D284" s="53"/>
      <c r="E284" s="53"/>
      <c r="F284" s="53"/>
      <c r="G284" s="57"/>
      <c r="H284" s="53"/>
      <c r="I284" s="53"/>
      <c r="J284" s="53"/>
      <c r="K284" s="53"/>
      <c r="L284" s="53"/>
      <c r="M284" s="53"/>
      <c r="N284" s="58"/>
      <c r="O284" s="53"/>
      <c r="P284" s="53"/>
      <c r="Q284" s="53"/>
    </row>
    <row r="285" s="55" customFormat="1" spans="1:17">
      <c r="A285" s="53"/>
      <c r="B285" s="53"/>
      <c r="C285" s="53"/>
      <c r="D285" s="53"/>
      <c r="E285" s="53"/>
      <c r="F285" s="53"/>
      <c r="G285" s="57"/>
      <c r="H285" s="53"/>
      <c r="I285" s="53"/>
      <c r="J285" s="53"/>
      <c r="K285" s="53"/>
      <c r="L285" s="53"/>
      <c r="M285" s="53"/>
      <c r="N285" s="58"/>
      <c r="O285" s="53"/>
      <c r="P285" s="53"/>
      <c r="Q285" s="53"/>
    </row>
    <row r="286" s="55" customFormat="1" spans="1:17">
      <c r="A286" s="53"/>
      <c r="B286" s="53"/>
      <c r="C286" s="53"/>
      <c r="D286" s="53"/>
      <c r="E286" s="53"/>
      <c r="F286" s="53"/>
      <c r="G286" s="57"/>
      <c r="H286" s="53"/>
      <c r="I286" s="53"/>
      <c r="J286" s="53"/>
      <c r="K286" s="53"/>
      <c r="L286" s="53"/>
      <c r="M286" s="53"/>
      <c r="N286" s="58"/>
      <c r="O286" s="53"/>
      <c r="P286" s="53"/>
      <c r="Q286" s="53"/>
    </row>
    <row r="287" s="55" customFormat="1" spans="1:17">
      <c r="A287" s="53"/>
      <c r="B287" s="53"/>
      <c r="C287" s="53"/>
      <c r="D287" s="53"/>
      <c r="E287" s="53"/>
      <c r="F287" s="53"/>
      <c r="G287" s="57"/>
      <c r="H287" s="53"/>
      <c r="I287" s="53"/>
      <c r="J287" s="53"/>
      <c r="K287" s="53"/>
      <c r="L287" s="53"/>
      <c r="M287" s="53"/>
      <c r="N287" s="58"/>
      <c r="O287" s="53"/>
      <c r="P287" s="53"/>
      <c r="Q287" s="53"/>
    </row>
    <row r="288" s="55" customFormat="1" spans="1:17">
      <c r="A288" s="53"/>
      <c r="B288" s="53"/>
      <c r="C288" s="53"/>
      <c r="D288" s="53"/>
      <c r="E288" s="53"/>
      <c r="F288" s="53"/>
      <c r="G288" s="57"/>
      <c r="H288" s="53"/>
      <c r="I288" s="53"/>
      <c r="J288" s="53"/>
      <c r="K288" s="53"/>
      <c r="L288" s="53"/>
      <c r="M288" s="53"/>
      <c r="N288" s="58"/>
      <c r="O288" s="53"/>
      <c r="P288" s="53"/>
      <c r="Q288" s="53"/>
    </row>
    <row r="289" s="55" customFormat="1" spans="1:17">
      <c r="A289" s="53"/>
      <c r="B289" s="53"/>
      <c r="C289" s="53"/>
      <c r="D289" s="53"/>
      <c r="E289" s="53"/>
      <c r="F289" s="53"/>
      <c r="G289" s="57"/>
      <c r="H289" s="53"/>
      <c r="I289" s="53"/>
      <c r="J289" s="53"/>
      <c r="K289" s="53"/>
      <c r="L289" s="53"/>
      <c r="M289" s="53"/>
      <c r="N289" s="58"/>
      <c r="O289" s="53"/>
      <c r="P289" s="53"/>
      <c r="Q289" s="53"/>
    </row>
    <row r="290" s="55" customFormat="1" spans="1:17">
      <c r="A290" s="53"/>
      <c r="B290" s="53"/>
      <c r="C290" s="53"/>
      <c r="D290" s="53"/>
      <c r="E290" s="53"/>
      <c r="F290" s="53"/>
      <c r="G290" s="57"/>
      <c r="H290" s="53"/>
      <c r="I290" s="53"/>
      <c r="J290" s="53"/>
      <c r="K290" s="53"/>
      <c r="L290" s="53"/>
      <c r="M290" s="53"/>
      <c r="N290" s="58"/>
      <c r="O290" s="53"/>
      <c r="P290" s="53"/>
      <c r="Q290" s="53"/>
    </row>
    <row r="291" s="55" customFormat="1" spans="1:17">
      <c r="A291" s="53"/>
      <c r="B291" s="53"/>
      <c r="C291" s="53"/>
      <c r="D291" s="53"/>
      <c r="E291" s="53"/>
      <c r="F291" s="53"/>
      <c r="G291" s="57"/>
      <c r="H291" s="53"/>
      <c r="I291" s="53"/>
      <c r="J291" s="53"/>
      <c r="K291" s="53"/>
      <c r="L291" s="53"/>
      <c r="M291" s="53"/>
      <c r="N291" s="58"/>
      <c r="O291" s="53"/>
      <c r="P291" s="53"/>
      <c r="Q291" s="53"/>
    </row>
    <row r="292" s="55" customFormat="1" spans="1:17">
      <c r="A292" s="53"/>
      <c r="B292" s="53"/>
      <c r="C292" s="53"/>
      <c r="D292" s="53"/>
      <c r="E292" s="53"/>
      <c r="F292" s="53"/>
      <c r="G292" s="57"/>
      <c r="H292" s="53"/>
      <c r="I292" s="53"/>
      <c r="J292" s="53"/>
      <c r="K292" s="53"/>
      <c r="L292" s="53"/>
      <c r="M292" s="53"/>
      <c r="N292" s="58"/>
      <c r="O292" s="53"/>
      <c r="P292" s="53"/>
      <c r="Q292" s="53"/>
    </row>
    <row r="293" s="55" customFormat="1" spans="1:17">
      <c r="A293" s="53"/>
      <c r="B293" s="53"/>
      <c r="C293" s="53"/>
      <c r="D293" s="53"/>
      <c r="E293" s="53"/>
      <c r="F293" s="53"/>
      <c r="G293" s="57"/>
      <c r="H293" s="53"/>
      <c r="I293" s="53"/>
      <c r="J293" s="53"/>
      <c r="K293" s="53"/>
      <c r="L293" s="53"/>
      <c r="M293" s="53"/>
      <c r="N293" s="58"/>
      <c r="O293" s="53"/>
      <c r="P293" s="53"/>
      <c r="Q293" s="53"/>
    </row>
    <row r="294" s="55" customFormat="1" spans="1:17">
      <c r="A294" s="53"/>
      <c r="B294" s="53"/>
      <c r="C294" s="53"/>
      <c r="D294" s="53"/>
      <c r="E294" s="53"/>
      <c r="F294" s="53"/>
      <c r="G294" s="57"/>
      <c r="H294" s="53"/>
      <c r="I294" s="53"/>
      <c r="J294" s="53"/>
      <c r="K294" s="53"/>
      <c r="L294" s="53"/>
      <c r="M294" s="53"/>
      <c r="N294" s="58"/>
      <c r="O294" s="53"/>
      <c r="P294" s="53"/>
      <c r="Q294" s="53"/>
    </row>
    <row r="295" s="55" customFormat="1" spans="1:17">
      <c r="A295" s="53"/>
      <c r="B295" s="53"/>
      <c r="C295" s="53"/>
      <c r="D295" s="53"/>
      <c r="E295" s="53"/>
      <c r="F295" s="53"/>
      <c r="G295" s="57"/>
      <c r="H295" s="53"/>
      <c r="I295" s="53"/>
      <c r="J295" s="53"/>
      <c r="K295" s="53"/>
      <c r="L295" s="53"/>
      <c r="M295" s="53"/>
      <c r="N295" s="58"/>
      <c r="O295" s="53"/>
      <c r="P295" s="53"/>
      <c r="Q295" s="53"/>
    </row>
    <row r="296" s="55" customFormat="1" spans="1:17">
      <c r="A296" s="53"/>
      <c r="B296" s="53"/>
      <c r="C296" s="53"/>
      <c r="D296" s="53"/>
      <c r="E296" s="53"/>
      <c r="F296" s="53"/>
      <c r="G296" s="57"/>
      <c r="H296" s="53"/>
      <c r="I296" s="53"/>
      <c r="J296" s="53"/>
      <c r="K296" s="53"/>
      <c r="L296" s="53"/>
      <c r="M296" s="53"/>
      <c r="N296" s="58"/>
      <c r="O296" s="53"/>
      <c r="P296" s="53"/>
      <c r="Q296" s="53"/>
    </row>
    <row r="297" s="55" customFormat="1" spans="1:17">
      <c r="A297" s="53"/>
      <c r="B297" s="53"/>
      <c r="C297" s="53"/>
      <c r="D297" s="53"/>
      <c r="E297" s="53"/>
      <c r="F297" s="53"/>
      <c r="G297" s="57"/>
      <c r="H297" s="53"/>
      <c r="I297" s="53"/>
      <c r="J297" s="53"/>
      <c r="K297" s="53"/>
      <c r="L297" s="53"/>
      <c r="M297" s="53"/>
      <c r="N297" s="58"/>
      <c r="O297" s="53"/>
      <c r="P297" s="53"/>
      <c r="Q297" s="53"/>
    </row>
    <row r="298" s="55" customFormat="1" spans="1:17">
      <c r="A298" s="53"/>
      <c r="B298" s="53"/>
      <c r="C298" s="53"/>
      <c r="D298" s="53"/>
      <c r="E298" s="53"/>
      <c r="F298" s="53"/>
      <c r="G298" s="57"/>
      <c r="H298" s="53"/>
      <c r="I298" s="53"/>
      <c r="J298" s="53"/>
      <c r="K298" s="53"/>
      <c r="L298" s="53"/>
      <c r="M298" s="53"/>
      <c r="N298" s="58"/>
      <c r="O298" s="53"/>
      <c r="P298" s="53"/>
      <c r="Q298" s="53"/>
    </row>
    <row r="299" s="55" customFormat="1" spans="1:17">
      <c r="A299" s="53"/>
      <c r="B299" s="53"/>
      <c r="C299" s="53"/>
      <c r="D299" s="53"/>
      <c r="E299" s="53"/>
      <c r="F299" s="53"/>
      <c r="G299" s="57"/>
      <c r="H299" s="53"/>
      <c r="I299" s="53"/>
      <c r="J299" s="53"/>
      <c r="K299" s="53"/>
      <c r="L299" s="53"/>
      <c r="M299" s="53"/>
      <c r="N299" s="58"/>
      <c r="O299" s="53"/>
      <c r="P299" s="53"/>
      <c r="Q299" s="53"/>
    </row>
    <row r="300" s="55" customFormat="1" spans="1:17">
      <c r="A300" s="53"/>
      <c r="B300" s="53"/>
      <c r="C300" s="53"/>
      <c r="D300" s="53"/>
      <c r="E300" s="53"/>
      <c r="F300" s="53"/>
      <c r="G300" s="57"/>
      <c r="H300" s="53"/>
      <c r="I300" s="53"/>
      <c r="J300" s="53"/>
      <c r="K300" s="53"/>
      <c r="L300" s="53"/>
      <c r="M300" s="53"/>
      <c r="N300" s="58"/>
      <c r="O300" s="53"/>
      <c r="P300" s="53"/>
      <c r="Q300" s="53"/>
    </row>
    <row r="301" s="55" customFormat="1" spans="1:17">
      <c r="A301" s="53"/>
      <c r="B301" s="53"/>
      <c r="C301" s="53"/>
      <c r="D301" s="53"/>
      <c r="E301" s="53"/>
      <c r="F301" s="53"/>
      <c r="G301" s="57"/>
      <c r="H301" s="53"/>
      <c r="I301" s="53"/>
      <c r="J301" s="53"/>
      <c r="K301" s="53"/>
      <c r="L301" s="53"/>
      <c r="M301" s="53"/>
      <c r="N301" s="58"/>
      <c r="O301" s="53"/>
      <c r="P301" s="53"/>
      <c r="Q301" s="53"/>
    </row>
    <row r="302" s="55" customFormat="1" spans="1:17">
      <c r="A302" s="53"/>
      <c r="B302" s="53"/>
      <c r="C302" s="53"/>
      <c r="D302" s="53"/>
      <c r="E302" s="53"/>
      <c r="F302" s="53"/>
      <c r="G302" s="57"/>
      <c r="H302" s="53"/>
      <c r="I302" s="53"/>
      <c r="J302" s="53"/>
      <c r="K302" s="53"/>
      <c r="L302" s="53"/>
      <c r="M302" s="53"/>
      <c r="N302" s="58"/>
      <c r="O302" s="53"/>
      <c r="P302" s="53"/>
      <c r="Q302" s="53"/>
    </row>
    <row r="303" s="55" customFormat="1" spans="1:17">
      <c r="A303" s="53"/>
      <c r="B303" s="53"/>
      <c r="C303" s="53"/>
      <c r="D303" s="53"/>
      <c r="E303" s="53"/>
      <c r="F303" s="53"/>
      <c r="G303" s="57"/>
      <c r="H303" s="53"/>
      <c r="I303" s="53"/>
      <c r="J303" s="53"/>
      <c r="K303" s="53"/>
      <c r="L303" s="53"/>
      <c r="M303" s="53"/>
      <c r="N303" s="58"/>
      <c r="O303" s="53"/>
      <c r="P303" s="53"/>
      <c r="Q303" s="53"/>
    </row>
    <row r="304" s="55" customFormat="1" spans="1:17">
      <c r="A304" s="53"/>
      <c r="B304" s="53"/>
      <c r="C304" s="53"/>
      <c r="D304" s="53"/>
      <c r="E304" s="53"/>
      <c r="F304" s="53"/>
      <c r="G304" s="57"/>
      <c r="H304" s="53"/>
      <c r="I304" s="53"/>
      <c r="J304" s="53"/>
      <c r="K304" s="53"/>
      <c r="L304" s="53"/>
      <c r="M304" s="53"/>
      <c r="N304" s="58"/>
      <c r="O304" s="53"/>
      <c r="P304" s="53"/>
      <c r="Q304" s="53"/>
    </row>
    <row r="305" s="55" customFormat="1" spans="1:17">
      <c r="A305" s="53"/>
      <c r="B305" s="53"/>
      <c r="C305" s="53"/>
      <c r="D305" s="53"/>
      <c r="E305" s="53"/>
      <c r="F305" s="53"/>
      <c r="G305" s="57"/>
      <c r="H305" s="53"/>
      <c r="I305" s="53"/>
      <c r="J305" s="53"/>
      <c r="K305" s="53"/>
      <c r="L305" s="53"/>
      <c r="M305" s="53"/>
      <c r="N305" s="58"/>
      <c r="O305" s="53"/>
      <c r="P305" s="53"/>
      <c r="Q305" s="53"/>
    </row>
    <row r="306" s="55" customFormat="1" spans="1:17">
      <c r="A306" s="53"/>
      <c r="B306" s="53"/>
      <c r="C306" s="53"/>
      <c r="D306" s="53"/>
      <c r="E306" s="53"/>
      <c r="F306" s="53"/>
      <c r="G306" s="57"/>
      <c r="H306" s="53"/>
      <c r="I306" s="53"/>
      <c r="J306" s="53"/>
      <c r="K306" s="53"/>
      <c r="L306" s="53"/>
      <c r="M306" s="53"/>
      <c r="N306" s="58"/>
      <c r="O306" s="53"/>
      <c r="P306" s="53"/>
      <c r="Q306" s="53"/>
    </row>
    <row r="307" s="55" customFormat="1" spans="1:17">
      <c r="A307" s="53"/>
      <c r="B307" s="53"/>
      <c r="C307" s="53"/>
      <c r="D307" s="53"/>
      <c r="E307" s="53"/>
      <c r="F307" s="53"/>
      <c r="G307" s="57"/>
      <c r="H307" s="53"/>
      <c r="I307" s="53"/>
      <c r="J307" s="53"/>
      <c r="K307" s="53"/>
      <c r="L307" s="53"/>
      <c r="M307" s="53"/>
      <c r="N307" s="58"/>
      <c r="O307" s="53"/>
      <c r="P307" s="53"/>
      <c r="Q307" s="53"/>
    </row>
  </sheetData>
  <mergeCells count="14">
    <mergeCell ref="A1:Q1"/>
    <mergeCell ref="A2:E2"/>
    <mergeCell ref="N2:Q2"/>
    <mergeCell ref="H3:M3"/>
    <mergeCell ref="N3:Q3"/>
    <mergeCell ref="A5:D5"/>
    <mergeCell ref="A3:A4"/>
    <mergeCell ref="B3:B4"/>
    <mergeCell ref="C3:C4"/>
    <mergeCell ref="D3:D4"/>
    <mergeCell ref="E3:E4"/>
    <mergeCell ref="F3:F4"/>
    <mergeCell ref="G3:G4"/>
    <mergeCell ref="R3:R4"/>
  </mergeCells>
  <conditionalFormatting sqref="D6">
    <cfRule type="duplicateValues" dxfId="0" priority="197"/>
  </conditionalFormatting>
  <conditionalFormatting sqref="D7">
    <cfRule type="duplicateValues" dxfId="0" priority="196"/>
  </conditionalFormatting>
  <conditionalFormatting sqref="D8">
    <cfRule type="duplicateValues" dxfId="0" priority="195"/>
  </conditionalFormatting>
  <conditionalFormatting sqref="D9">
    <cfRule type="duplicateValues" dxfId="0" priority="194"/>
  </conditionalFormatting>
  <conditionalFormatting sqref="D10">
    <cfRule type="duplicateValues" dxfId="0" priority="193"/>
  </conditionalFormatting>
  <conditionalFormatting sqref="D11">
    <cfRule type="duplicateValues" dxfId="0" priority="205"/>
  </conditionalFormatting>
  <conditionalFormatting sqref="D12">
    <cfRule type="duplicateValues" dxfId="0" priority="204"/>
  </conditionalFormatting>
  <conditionalFormatting sqref="D13">
    <cfRule type="duplicateValues" dxfId="0" priority="203"/>
  </conditionalFormatting>
  <conditionalFormatting sqref="D14">
    <cfRule type="duplicateValues" dxfId="0" priority="202"/>
  </conditionalFormatting>
  <conditionalFormatting sqref="D15">
    <cfRule type="duplicateValues" dxfId="0" priority="201"/>
  </conditionalFormatting>
  <conditionalFormatting sqref="D16">
    <cfRule type="duplicateValues" dxfId="0" priority="200"/>
  </conditionalFormatting>
  <conditionalFormatting sqref="D17">
    <cfRule type="duplicateValues" dxfId="0" priority="199"/>
  </conditionalFormatting>
  <conditionalFormatting sqref="D18">
    <cfRule type="duplicateValues" dxfId="0" priority="191"/>
  </conditionalFormatting>
  <conditionalFormatting sqref="D19">
    <cfRule type="duplicateValues" dxfId="0" priority="190"/>
  </conditionalFormatting>
  <conditionalFormatting sqref="D20">
    <cfRule type="duplicateValues" dxfId="0" priority="189"/>
  </conditionalFormatting>
  <conditionalFormatting sqref="D21">
    <cfRule type="duplicateValues" dxfId="0" priority="188"/>
  </conditionalFormatting>
  <conditionalFormatting sqref="D22">
    <cfRule type="duplicateValues" dxfId="0" priority="187"/>
  </conditionalFormatting>
  <conditionalFormatting sqref="D23">
    <cfRule type="duplicateValues" dxfId="0" priority="185"/>
  </conditionalFormatting>
  <conditionalFormatting sqref="D24">
    <cfRule type="duplicateValues" dxfId="0" priority="184"/>
  </conditionalFormatting>
  <conditionalFormatting sqref="D25">
    <cfRule type="duplicateValues" dxfId="0" priority="183"/>
  </conditionalFormatting>
  <conditionalFormatting sqref="D26">
    <cfRule type="duplicateValues" dxfId="0" priority="182"/>
  </conditionalFormatting>
  <conditionalFormatting sqref="D27">
    <cfRule type="duplicateValues" dxfId="0" priority="181"/>
  </conditionalFormatting>
  <conditionalFormatting sqref="D28">
    <cfRule type="duplicateValues" dxfId="0" priority="180"/>
  </conditionalFormatting>
  <conditionalFormatting sqref="D29">
    <cfRule type="duplicateValues" dxfId="0" priority="179"/>
  </conditionalFormatting>
  <conditionalFormatting sqref="D30">
    <cfRule type="duplicateValues" dxfId="0" priority="178"/>
  </conditionalFormatting>
  <conditionalFormatting sqref="D31">
    <cfRule type="duplicateValues" dxfId="0" priority="177"/>
  </conditionalFormatting>
  <conditionalFormatting sqref="D32">
    <cfRule type="duplicateValues" dxfId="0" priority="176"/>
  </conditionalFormatting>
  <conditionalFormatting sqref="D33">
    <cfRule type="duplicateValues" dxfId="0" priority="175"/>
  </conditionalFormatting>
  <conditionalFormatting sqref="D34">
    <cfRule type="duplicateValues" dxfId="0" priority="174"/>
  </conditionalFormatting>
  <conditionalFormatting sqref="D35">
    <cfRule type="duplicateValues" dxfId="0" priority="173"/>
  </conditionalFormatting>
  <conditionalFormatting sqref="D36">
    <cfRule type="duplicateValues" dxfId="0" priority="172"/>
  </conditionalFormatting>
  <conditionalFormatting sqref="D37">
    <cfRule type="duplicateValues" dxfId="0" priority="171"/>
  </conditionalFormatting>
  <conditionalFormatting sqref="D38">
    <cfRule type="duplicateValues" dxfId="0" priority="170"/>
  </conditionalFormatting>
  <conditionalFormatting sqref="D39">
    <cfRule type="duplicateValues" dxfId="0" priority="169"/>
  </conditionalFormatting>
  <conditionalFormatting sqref="D40">
    <cfRule type="duplicateValues" dxfId="0" priority="168"/>
  </conditionalFormatting>
  <conditionalFormatting sqref="D41">
    <cfRule type="duplicateValues" dxfId="0" priority="167"/>
  </conditionalFormatting>
  <conditionalFormatting sqref="D42">
    <cfRule type="duplicateValues" dxfId="0" priority="166"/>
  </conditionalFormatting>
  <conditionalFormatting sqref="D43">
    <cfRule type="duplicateValues" dxfId="0" priority="165"/>
  </conditionalFormatting>
  <conditionalFormatting sqref="D44">
    <cfRule type="duplicateValues" dxfId="0" priority="164"/>
  </conditionalFormatting>
  <conditionalFormatting sqref="D45">
    <cfRule type="duplicateValues" dxfId="0" priority="163"/>
  </conditionalFormatting>
  <conditionalFormatting sqref="D46">
    <cfRule type="duplicateValues" dxfId="0" priority="162"/>
  </conditionalFormatting>
  <conditionalFormatting sqref="D47">
    <cfRule type="duplicateValues" dxfId="0" priority="161"/>
  </conditionalFormatting>
  <conditionalFormatting sqref="D48">
    <cfRule type="duplicateValues" dxfId="0" priority="160"/>
  </conditionalFormatting>
  <conditionalFormatting sqref="D49">
    <cfRule type="duplicateValues" dxfId="0" priority="159"/>
  </conditionalFormatting>
  <conditionalFormatting sqref="D50">
    <cfRule type="duplicateValues" dxfId="0" priority="158"/>
  </conditionalFormatting>
  <conditionalFormatting sqref="D51">
    <cfRule type="duplicateValues" dxfId="0" priority="157"/>
  </conditionalFormatting>
  <conditionalFormatting sqref="D52">
    <cfRule type="duplicateValues" dxfId="0" priority="156"/>
  </conditionalFormatting>
  <conditionalFormatting sqref="D53">
    <cfRule type="duplicateValues" dxfId="0" priority="154"/>
  </conditionalFormatting>
  <conditionalFormatting sqref="D54">
    <cfRule type="duplicateValues" dxfId="0" priority="153"/>
  </conditionalFormatting>
  <conditionalFormatting sqref="D55">
    <cfRule type="duplicateValues" dxfId="0" priority="152"/>
  </conditionalFormatting>
  <conditionalFormatting sqref="D56">
    <cfRule type="duplicateValues" dxfId="0" priority="151"/>
  </conditionalFormatting>
  <conditionalFormatting sqref="D57">
    <cfRule type="duplicateValues" dxfId="0" priority="150"/>
  </conditionalFormatting>
  <conditionalFormatting sqref="D58">
    <cfRule type="duplicateValues" dxfId="0" priority="149"/>
  </conditionalFormatting>
  <conditionalFormatting sqref="D59">
    <cfRule type="duplicateValues" dxfId="0" priority="148"/>
  </conditionalFormatting>
  <conditionalFormatting sqref="D60">
    <cfRule type="duplicateValues" dxfId="0" priority="147"/>
  </conditionalFormatting>
  <conditionalFormatting sqref="D61">
    <cfRule type="duplicateValues" dxfId="0" priority="146"/>
  </conditionalFormatting>
  <conditionalFormatting sqref="D62">
    <cfRule type="duplicateValues" dxfId="0" priority="145"/>
  </conditionalFormatting>
  <conditionalFormatting sqref="D63">
    <cfRule type="duplicateValues" dxfId="0" priority="144"/>
  </conditionalFormatting>
  <conditionalFormatting sqref="D64">
    <cfRule type="duplicateValues" dxfId="0" priority="143"/>
  </conditionalFormatting>
  <conditionalFormatting sqref="D65">
    <cfRule type="duplicateValues" dxfId="0" priority="142"/>
  </conditionalFormatting>
  <conditionalFormatting sqref="D66">
    <cfRule type="duplicateValues" dxfId="0" priority="141"/>
  </conditionalFormatting>
  <conditionalFormatting sqref="D67">
    <cfRule type="duplicateValues" dxfId="0" priority="140"/>
  </conditionalFormatting>
  <conditionalFormatting sqref="D68">
    <cfRule type="duplicateValues" dxfId="0" priority="139"/>
  </conditionalFormatting>
  <conditionalFormatting sqref="D69">
    <cfRule type="duplicateValues" dxfId="0" priority="138"/>
  </conditionalFormatting>
  <conditionalFormatting sqref="D70">
    <cfRule type="duplicateValues" dxfId="0" priority="137"/>
  </conditionalFormatting>
  <conditionalFormatting sqref="D71">
    <cfRule type="duplicateValues" dxfId="0" priority="136"/>
  </conditionalFormatting>
  <conditionalFormatting sqref="D72">
    <cfRule type="duplicateValues" dxfId="0" priority="135"/>
  </conditionalFormatting>
  <conditionalFormatting sqref="D73">
    <cfRule type="duplicateValues" dxfId="0" priority="134"/>
  </conditionalFormatting>
  <conditionalFormatting sqref="D74">
    <cfRule type="duplicateValues" dxfId="0" priority="133"/>
  </conditionalFormatting>
  <conditionalFormatting sqref="D75">
    <cfRule type="duplicateValues" dxfId="0" priority="132"/>
  </conditionalFormatting>
  <conditionalFormatting sqref="D76">
    <cfRule type="duplicateValues" dxfId="0" priority="131"/>
  </conditionalFormatting>
  <conditionalFormatting sqref="D77">
    <cfRule type="duplicateValues" dxfId="0" priority="130"/>
  </conditionalFormatting>
  <conditionalFormatting sqref="D78">
    <cfRule type="duplicateValues" dxfId="0" priority="129"/>
  </conditionalFormatting>
  <conditionalFormatting sqref="D79">
    <cfRule type="duplicateValues" dxfId="0" priority="128"/>
  </conditionalFormatting>
  <conditionalFormatting sqref="D80">
    <cfRule type="duplicateValues" dxfId="0" priority="127"/>
  </conditionalFormatting>
  <conditionalFormatting sqref="D81">
    <cfRule type="duplicateValues" dxfId="0" priority="126"/>
  </conditionalFormatting>
  <conditionalFormatting sqref="D82">
    <cfRule type="duplicateValues" dxfId="0" priority="125"/>
  </conditionalFormatting>
  <conditionalFormatting sqref="D83">
    <cfRule type="duplicateValues" dxfId="0" priority="124"/>
  </conditionalFormatting>
  <conditionalFormatting sqref="D84">
    <cfRule type="duplicateValues" dxfId="0" priority="123"/>
  </conditionalFormatting>
  <conditionalFormatting sqref="D85">
    <cfRule type="duplicateValues" dxfId="0" priority="122"/>
  </conditionalFormatting>
  <conditionalFormatting sqref="D86">
    <cfRule type="duplicateValues" dxfId="0" priority="121"/>
  </conditionalFormatting>
  <conditionalFormatting sqref="D87">
    <cfRule type="duplicateValues" dxfId="0" priority="120"/>
  </conditionalFormatting>
  <conditionalFormatting sqref="D88">
    <cfRule type="duplicateValues" dxfId="0" priority="119"/>
  </conditionalFormatting>
  <conditionalFormatting sqref="D89">
    <cfRule type="duplicateValues" dxfId="0" priority="118"/>
  </conditionalFormatting>
  <conditionalFormatting sqref="D90">
    <cfRule type="duplicateValues" dxfId="0" priority="117"/>
  </conditionalFormatting>
  <conditionalFormatting sqref="D91">
    <cfRule type="duplicateValues" dxfId="0" priority="116"/>
  </conditionalFormatting>
  <conditionalFormatting sqref="D92">
    <cfRule type="duplicateValues" dxfId="0" priority="115"/>
  </conditionalFormatting>
  <conditionalFormatting sqref="D93">
    <cfRule type="duplicateValues" dxfId="0" priority="114"/>
  </conditionalFormatting>
  <conditionalFormatting sqref="D94">
    <cfRule type="duplicateValues" dxfId="0" priority="113"/>
  </conditionalFormatting>
  <conditionalFormatting sqref="D95">
    <cfRule type="duplicateValues" dxfId="0" priority="112"/>
  </conditionalFormatting>
  <conditionalFormatting sqref="D96">
    <cfRule type="duplicateValues" dxfId="0" priority="111"/>
  </conditionalFormatting>
  <conditionalFormatting sqref="D97">
    <cfRule type="duplicateValues" dxfId="0" priority="110"/>
  </conditionalFormatting>
  <conditionalFormatting sqref="D98">
    <cfRule type="duplicateValues" dxfId="0" priority="109"/>
  </conditionalFormatting>
  <conditionalFormatting sqref="D99">
    <cfRule type="duplicateValues" dxfId="0" priority="108"/>
  </conditionalFormatting>
  <conditionalFormatting sqref="D100">
    <cfRule type="duplicateValues" dxfId="0" priority="107"/>
  </conditionalFormatting>
  <conditionalFormatting sqref="D101">
    <cfRule type="duplicateValues" dxfId="0" priority="106"/>
  </conditionalFormatting>
  <conditionalFormatting sqref="D102">
    <cfRule type="duplicateValues" dxfId="0" priority="105"/>
  </conditionalFormatting>
  <conditionalFormatting sqref="D103">
    <cfRule type="duplicateValues" dxfId="0" priority="104"/>
  </conditionalFormatting>
  <conditionalFormatting sqref="D104">
    <cfRule type="duplicateValues" dxfId="0" priority="103"/>
  </conditionalFormatting>
  <conditionalFormatting sqref="D105">
    <cfRule type="duplicateValues" dxfId="0" priority="102"/>
  </conditionalFormatting>
  <conditionalFormatting sqref="D106">
    <cfRule type="duplicateValues" dxfId="0" priority="101"/>
  </conditionalFormatting>
  <conditionalFormatting sqref="D107">
    <cfRule type="duplicateValues" dxfId="0" priority="100"/>
  </conditionalFormatting>
  <conditionalFormatting sqref="D108">
    <cfRule type="duplicateValues" dxfId="0" priority="99"/>
  </conditionalFormatting>
  <conditionalFormatting sqref="D109">
    <cfRule type="duplicateValues" dxfId="0" priority="98"/>
  </conditionalFormatting>
  <conditionalFormatting sqref="D110">
    <cfRule type="duplicateValues" dxfId="0" priority="97"/>
  </conditionalFormatting>
  <conditionalFormatting sqref="D111">
    <cfRule type="duplicateValues" dxfId="0" priority="96"/>
  </conditionalFormatting>
  <conditionalFormatting sqref="D112">
    <cfRule type="duplicateValues" dxfId="0" priority="95"/>
  </conditionalFormatting>
  <conditionalFormatting sqref="D113">
    <cfRule type="duplicateValues" dxfId="0" priority="94"/>
  </conditionalFormatting>
  <conditionalFormatting sqref="D114">
    <cfRule type="duplicateValues" dxfId="0" priority="93"/>
  </conditionalFormatting>
  <conditionalFormatting sqref="D115">
    <cfRule type="duplicateValues" dxfId="0" priority="92"/>
  </conditionalFormatting>
  <conditionalFormatting sqref="D116">
    <cfRule type="duplicateValues" dxfId="0" priority="91"/>
  </conditionalFormatting>
  <conditionalFormatting sqref="D117">
    <cfRule type="duplicateValues" dxfId="0" priority="90"/>
  </conditionalFormatting>
  <conditionalFormatting sqref="D118">
    <cfRule type="duplicateValues" dxfId="0" priority="89"/>
  </conditionalFormatting>
  <conditionalFormatting sqref="D119">
    <cfRule type="duplicateValues" dxfId="0" priority="88"/>
  </conditionalFormatting>
  <conditionalFormatting sqref="D120">
    <cfRule type="duplicateValues" dxfId="0" priority="87"/>
  </conditionalFormatting>
  <conditionalFormatting sqref="D121">
    <cfRule type="duplicateValues" dxfId="0" priority="86"/>
  </conditionalFormatting>
  <conditionalFormatting sqref="D122">
    <cfRule type="duplicateValues" dxfId="0" priority="85"/>
  </conditionalFormatting>
  <conditionalFormatting sqref="D123">
    <cfRule type="duplicateValues" dxfId="0" priority="84"/>
  </conditionalFormatting>
  <conditionalFormatting sqref="D124">
    <cfRule type="duplicateValues" dxfId="0" priority="83"/>
  </conditionalFormatting>
  <conditionalFormatting sqref="D125">
    <cfRule type="duplicateValues" dxfId="0" priority="82"/>
  </conditionalFormatting>
  <conditionalFormatting sqref="D126">
    <cfRule type="duplicateValues" dxfId="0" priority="81"/>
  </conditionalFormatting>
  <conditionalFormatting sqref="D127">
    <cfRule type="duplicateValues" dxfId="0" priority="80"/>
  </conditionalFormatting>
  <conditionalFormatting sqref="D128">
    <cfRule type="duplicateValues" dxfId="0" priority="79"/>
  </conditionalFormatting>
  <conditionalFormatting sqref="D129">
    <cfRule type="duplicateValues" dxfId="0" priority="78"/>
  </conditionalFormatting>
  <conditionalFormatting sqref="D130">
    <cfRule type="duplicateValues" dxfId="0" priority="77"/>
  </conditionalFormatting>
  <conditionalFormatting sqref="D131">
    <cfRule type="duplicateValues" dxfId="0" priority="76"/>
  </conditionalFormatting>
  <conditionalFormatting sqref="D132">
    <cfRule type="duplicateValues" dxfId="0" priority="75"/>
  </conditionalFormatting>
  <conditionalFormatting sqref="D133">
    <cfRule type="duplicateValues" dxfId="0" priority="74"/>
  </conditionalFormatting>
  <conditionalFormatting sqref="D134">
    <cfRule type="duplicateValues" dxfId="0" priority="73"/>
  </conditionalFormatting>
  <conditionalFormatting sqref="D135">
    <cfRule type="duplicateValues" dxfId="0" priority="72"/>
  </conditionalFormatting>
  <conditionalFormatting sqref="D136">
    <cfRule type="duplicateValues" dxfId="0" priority="71"/>
  </conditionalFormatting>
  <conditionalFormatting sqref="D137">
    <cfRule type="duplicateValues" dxfId="0" priority="70"/>
  </conditionalFormatting>
  <conditionalFormatting sqref="D138">
    <cfRule type="duplicateValues" dxfId="0" priority="69"/>
  </conditionalFormatting>
  <conditionalFormatting sqref="D139">
    <cfRule type="duplicateValues" dxfId="0" priority="68"/>
  </conditionalFormatting>
  <conditionalFormatting sqref="D140">
    <cfRule type="duplicateValues" dxfId="0" priority="67"/>
  </conditionalFormatting>
  <conditionalFormatting sqref="D141">
    <cfRule type="duplicateValues" dxfId="0" priority="66"/>
  </conditionalFormatting>
  <conditionalFormatting sqref="D142">
    <cfRule type="duplicateValues" dxfId="0" priority="65"/>
  </conditionalFormatting>
  <conditionalFormatting sqref="D143">
    <cfRule type="duplicateValues" dxfId="0" priority="64"/>
  </conditionalFormatting>
  <conditionalFormatting sqref="D144">
    <cfRule type="duplicateValues" dxfId="0" priority="63"/>
  </conditionalFormatting>
  <conditionalFormatting sqref="D145">
    <cfRule type="duplicateValues" dxfId="0" priority="62"/>
  </conditionalFormatting>
  <conditionalFormatting sqref="D146">
    <cfRule type="duplicateValues" dxfId="0" priority="61"/>
  </conditionalFormatting>
  <conditionalFormatting sqref="D147">
    <cfRule type="duplicateValues" dxfId="0" priority="60"/>
  </conditionalFormatting>
  <conditionalFormatting sqref="D148">
    <cfRule type="duplicateValues" dxfId="0" priority="59"/>
  </conditionalFormatting>
  <conditionalFormatting sqref="D149">
    <cfRule type="duplicateValues" dxfId="0" priority="58"/>
  </conditionalFormatting>
  <conditionalFormatting sqref="D150">
    <cfRule type="duplicateValues" dxfId="0" priority="57"/>
  </conditionalFormatting>
  <conditionalFormatting sqref="D151">
    <cfRule type="duplicateValues" dxfId="0" priority="56"/>
  </conditionalFormatting>
  <conditionalFormatting sqref="D152">
    <cfRule type="duplicateValues" dxfId="0" priority="55"/>
  </conditionalFormatting>
  <conditionalFormatting sqref="D153">
    <cfRule type="duplicateValues" dxfId="0" priority="54"/>
  </conditionalFormatting>
  <conditionalFormatting sqref="D154">
    <cfRule type="duplicateValues" dxfId="0" priority="53"/>
  </conditionalFormatting>
  <conditionalFormatting sqref="D155">
    <cfRule type="duplicateValues" dxfId="0" priority="52"/>
  </conditionalFormatting>
  <conditionalFormatting sqref="D156">
    <cfRule type="duplicateValues" dxfId="0" priority="51"/>
  </conditionalFormatting>
  <conditionalFormatting sqref="D157">
    <cfRule type="duplicateValues" dxfId="0" priority="50"/>
  </conditionalFormatting>
  <conditionalFormatting sqref="D158">
    <cfRule type="duplicateValues" dxfId="0" priority="49"/>
  </conditionalFormatting>
  <conditionalFormatting sqref="D159">
    <cfRule type="duplicateValues" dxfId="0" priority="48"/>
  </conditionalFormatting>
  <conditionalFormatting sqref="D160">
    <cfRule type="duplicateValues" dxfId="0" priority="47"/>
  </conditionalFormatting>
  <conditionalFormatting sqref="D161">
    <cfRule type="duplicateValues" dxfId="0" priority="46"/>
  </conditionalFormatting>
  <conditionalFormatting sqref="D162">
    <cfRule type="duplicateValues" dxfId="0" priority="45"/>
  </conditionalFormatting>
  <conditionalFormatting sqref="D163">
    <cfRule type="duplicateValues" dxfId="0" priority="44"/>
  </conditionalFormatting>
  <conditionalFormatting sqref="D164">
    <cfRule type="duplicateValues" dxfId="0" priority="43"/>
  </conditionalFormatting>
  <conditionalFormatting sqref="D165">
    <cfRule type="duplicateValues" dxfId="0" priority="42"/>
  </conditionalFormatting>
  <conditionalFormatting sqref="D166">
    <cfRule type="duplicateValues" dxfId="0" priority="41"/>
  </conditionalFormatting>
  <conditionalFormatting sqref="D167">
    <cfRule type="duplicateValues" dxfId="0" priority="40"/>
  </conditionalFormatting>
  <conditionalFormatting sqref="D168">
    <cfRule type="duplicateValues" dxfId="0" priority="39"/>
  </conditionalFormatting>
  <conditionalFormatting sqref="D169">
    <cfRule type="duplicateValues" dxfId="0" priority="38"/>
  </conditionalFormatting>
  <conditionalFormatting sqref="D170">
    <cfRule type="duplicateValues" dxfId="0" priority="37"/>
  </conditionalFormatting>
  <conditionalFormatting sqref="D171">
    <cfRule type="duplicateValues" dxfId="0" priority="36"/>
  </conditionalFormatting>
  <conditionalFormatting sqref="D172">
    <cfRule type="duplicateValues" dxfId="0" priority="35"/>
  </conditionalFormatting>
  <conditionalFormatting sqref="D173">
    <cfRule type="duplicateValues" dxfId="0" priority="34"/>
  </conditionalFormatting>
  <conditionalFormatting sqref="D174">
    <cfRule type="duplicateValues" dxfId="0" priority="33"/>
  </conditionalFormatting>
  <conditionalFormatting sqref="D175">
    <cfRule type="duplicateValues" dxfId="0" priority="32"/>
  </conditionalFormatting>
  <conditionalFormatting sqref="D176">
    <cfRule type="duplicateValues" dxfId="0" priority="31"/>
  </conditionalFormatting>
  <conditionalFormatting sqref="D177">
    <cfRule type="duplicateValues" dxfId="0" priority="30"/>
  </conditionalFormatting>
  <conditionalFormatting sqref="D178">
    <cfRule type="duplicateValues" dxfId="0" priority="29"/>
  </conditionalFormatting>
  <conditionalFormatting sqref="D179">
    <cfRule type="duplicateValues" dxfId="0" priority="28"/>
  </conditionalFormatting>
  <conditionalFormatting sqref="D180">
    <cfRule type="duplicateValues" dxfId="0" priority="27"/>
  </conditionalFormatting>
  <conditionalFormatting sqref="D181">
    <cfRule type="duplicateValues" dxfId="0" priority="26"/>
  </conditionalFormatting>
  <conditionalFormatting sqref="D182">
    <cfRule type="duplicateValues" dxfId="0" priority="25"/>
  </conditionalFormatting>
  <conditionalFormatting sqref="D183">
    <cfRule type="duplicateValues" dxfId="0" priority="24"/>
  </conditionalFormatting>
  <conditionalFormatting sqref="D184">
    <cfRule type="duplicateValues" dxfId="0" priority="23"/>
  </conditionalFormatting>
  <conditionalFormatting sqref="D185">
    <cfRule type="duplicateValues" dxfId="0" priority="22"/>
  </conditionalFormatting>
  <conditionalFormatting sqref="D186">
    <cfRule type="duplicateValues" dxfId="0" priority="21"/>
  </conditionalFormatting>
  <conditionalFormatting sqref="D187">
    <cfRule type="duplicateValues" dxfId="0" priority="20"/>
  </conditionalFormatting>
  <conditionalFormatting sqref="D188">
    <cfRule type="duplicateValues" dxfId="0" priority="19"/>
  </conditionalFormatting>
  <conditionalFormatting sqref="D189">
    <cfRule type="duplicateValues" dxfId="0" priority="18"/>
  </conditionalFormatting>
  <conditionalFormatting sqref="D190">
    <cfRule type="duplicateValues" dxfId="0" priority="17"/>
  </conditionalFormatting>
  <conditionalFormatting sqref="D191">
    <cfRule type="duplicateValues" dxfId="0" priority="16"/>
  </conditionalFormatting>
  <conditionalFormatting sqref="D192">
    <cfRule type="duplicateValues" dxfId="0" priority="15"/>
  </conditionalFormatting>
  <conditionalFormatting sqref="D193">
    <cfRule type="duplicateValues" dxfId="0" priority="14"/>
  </conditionalFormatting>
  <conditionalFormatting sqref="D194">
    <cfRule type="duplicateValues" dxfId="0" priority="13"/>
  </conditionalFormatting>
  <conditionalFormatting sqref="D195">
    <cfRule type="duplicateValues" dxfId="0" priority="12"/>
  </conditionalFormatting>
  <conditionalFormatting sqref="D196">
    <cfRule type="duplicateValues" dxfId="0" priority="11"/>
  </conditionalFormatting>
  <conditionalFormatting sqref="D197">
    <cfRule type="duplicateValues" dxfId="0" priority="10"/>
  </conditionalFormatting>
  <conditionalFormatting sqref="D198">
    <cfRule type="duplicateValues" dxfId="0" priority="9"/>
  </conditionalFormatting>
  <conditionalFormatting sqref="D199">
    <cfRule type="duplicateValues" dxfId="0" priority="8"/>
  </conditionalFormatting>
  <conditionalFormatting sqref="D200">
    <cfRule type="duplicateValues" dxfId="0" priority="7"/>
  </conditionalFormatting>
  <conditionalFormatting sqref="D201">
    <cfRule type="duplicateValues" dxfId="0" priority="6"/>
  </conditionalFormatting>
  <conditionalFormatting sqref="D202">
    <cfRule type="duplicateValues" dxfId="0" priority="5"/>
  </conditionalFormatting>
  <conditionalFormatting sqref="D203">
    <cfRule type="duplicateValues" dxfId="0" priority="4"/>
  </conditionalFormatting>
  <conditionalFormatting sqref="D204">
    <cfRule type="duplicateValues" dxfId="0" priority="3"/>
  </conditionalFormatting>
  <conditionalFormatting sqref="D205">
    <cfRule type="duplicateValues" dxfId="0" priority="2"/>
  </conditionalFormatting>
  <conditionalFormatting sqref="D206">
    <cfRule type="duplicateValues" dxfId="0" priority="1"/>
  </conditionalFormatting>
  <conditionalFormatting sqref="D6:D10">
    <cfRule type="duplicateValues" dxfId="0" priority="192"/>
  </conditionalFormatting>
  <conditionalFormatting sqref="D11:D17">
    <cfRule type="duplicateValues" dxfId="0" priority="198"/>
  </conditionalFormatting>
  <conditionalFormatting sqref="D18:D22">
    <cfRule type="duplicateValues" dxfId="0" priority="186"/>
  </conditionalFormatting>
  <conditionalFormatting sqref="D37:D52">
    <cfRule type="duplicateValues" dxfId="0" priority="15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tabSelected="1" workbookViewId="0">
      <selection activeCell="H8" sqref="H8"/>
    </sheetView>
  </sheetViews>
  <sheetFormatPr defaultColWidth="8.89166666666667" defaultRowHeight="13.5"/>
  <cols>
    <col min="1" max="1" width="3.75" customWidth="1"/>
    <col min="2" max="2" width="8" customWidth="1"/>
    <col min="3" max="3" width="11.875" customWidth="1"/>
    <col min="4" max="4" width="5.10833333333333" customWidth="1"/>
    <col min="5" max="5" width="9.625" customWidth="1"/>
    <col min="6" max="6" width="7.375" customWidth="1"/>
    <col min="7" max="7" width="6.625" hidden="1" customWidth="1"/>
    <col min="8" max="8" width="9.375" customWidth="1"/>
    <col min="9" max="9" width="7.33333333333333" hidden="1" customWidth="1"/>
    <col min="10" max="11" width="6.625" customWidth="1"/>
    <col min="12" max="12" width="8.5" customWidth="1"/>
    <col min="13" max="13" width="8.5" hidden="1" customWidth="1"/>
    <col min="14" max="14" width="7.75" customWidth="1"/>
    <col min="15" max="15" width="8" customWidth="1"/>
    <col min="16" max="16" width="6.89166666666667" hidden="1" customWidth="1"/>
    <col min="17" max="17" width="8.75" customWidth="1"/>
    <col min="18" max="18" width="7.5" hidden="1" customWidth="1"/>
    <col min="19" max="19" width="9.75" customWidth="1"/>
    <col min="20" max="20" width="8.5" customWidth="1"/>
    <col min="21" max="21" width="5.875" customWidth="1"/>
    <col min="22" max="22" width="8.125" customWidth="1"/>
    <col min="23" max="23" width="6.5" customWidth="1"/>
  </cols>
  <sheetData>
    <row r="1" ht="50" customHeight="1" spans="1:23">
      <c r="A1" s="3" t="s">
        <v>483</v>
      </c>
      <c r="B1" s="3"/>
      <c r="C1" s="3"/>
      <c r="D1" s="3"/>
      <c r="E1" s="3"/>
      <c r="F1" s="3"/>
      <c r="G1" s="3"/>
      <c r="H1" s="4"/>
      <c r="I1" s="4"/>
      <c r="J1" s="3"/>
      <c r="K1" s="3"/>
      <c r="L1" s="3"/>
      <c r="M1" s="3"/>
      <c r="N1" s="3"/>
      <c r="O1" s="3"/>
      <c r="P1" s="3"/>
      <c r="Q1" s="3"/>
      <c r="R1" s="3"/>
      <c r="S1" s="37"/>
      <c r="T1" s="3"/>
      <c r="U1" s="3"/>
      <c r="V1" s="3"/>
      <c r="W1" s="3"/>
    </row>
    <row r="2" s="1" customFormat="1" ht="27" customHeight="1" spans="1:23">
      <c r="A2" s="5" t="s">
        <v>484</v>
      </c>
      <c r="B2" s="5"/>
      <c r="C2" s="5"/>
      <c r="D2" s="5"/>
      <c r="E2" s="5"/>
      <c r="F2" s="6"/>
      <c r="G2" s="6"/>
      <c r="H2" s="7"/>
      <c r="I2" s="7"/>
      <c r="J2" s="6"/>
      <c r="K2" s="6"/>
      <c r="L2" s="6"/>
      <c r="M2" s="6"/>
      <c r="N2" s="6"/>
      <c r="O2" s="6"/>
      <c r="P2" s="6"/>
      <c r="Q2" s="6"/>
      <c r="R2" s="38"/>
      <c r="S2" s="39" t="s">
        <v>2</v>
      </c>
      <c r="T2" s="39"/>
      <c r="U2" s="39"/>
      <c r="V2" s="39"/>
      <c r="W2" s="39"/>
    </row>
    <row r="3" s="1" customFormat="1" ht="26" customHeight="1" spans="1:23">
      <c r="A3" s="8" t="s">
        <v>3</v>
      </c>
      <c r="B3" s="8" t="s">
        <v>74</v>
      </c>
      <c r="C3" s="9" t="s">
        <v>75</v>
      </c>
      <c r="D3" s="8" t="s">
        <v>8</v>
      </c>
      <c r="E3" s="8" t="s">
        <v>76</v>
      </c>
      <c r="F3" s="10" t="s">
        <v>77</v>
      </c>
      <c r="G3" s="11" t="s">
        <v>485</v>
      </c>
      <c r="H3" s="8" t="s">
        <v>78</v>
      </c>
      <c r="I3" s="11" t="s">
        <v>485</v>
      </c>
      <c r="J3" s="8" t="s">
        <v>79</v>
      </c>
      <c r="K3" s="8"/>
      <c r="L3" s="8"/>
      <c r="M3" s="8"/>
      <c r="N3" s="8"/>
      <c r="O3" s="8"/>
      <c r="P3" s="8"/>
      <c r="Q3" s="8"/>
      <c r="R3" s="8"/>
      <c r="S3" s="40" t="s">
        <v>80</v>
      </c>
      <c r="T3" s="9"/>
      <c r="U3" s="8"/>
      <c r="V3" s="8"/>
      <c r="W3" s="8" t="s">
        <v>19</v>
      </c>
    </row>
    <row r="4" s="1" customFormat="1" ht="46" customHeight="1" spans="1:23">
      <c r="A4" s="8"/>
      <c r="B4" s="8"/>
      <c r="C4" s="12"/>
      <c r="D4" s="8"/>
      <c r="E4" s="8"/>
      <c r="F4" s="10"/>
      <c r="G4" s="13"/>
      <c r="H4" s="8"/>
      <c r="I4" s="13"/>
      <c r="J4" s="8" t="s">
        <v>81</v>
      </c>
      <c r="K4" s="8" t="s">
        <v>82</v>
      </c>
      <c r="L4" s="8" t="s">
        <v>83</v>
      </c>
      <c r="M4" s="33" t="s">
        <v>485</v>
      </c>
      <c r="N4" s="8" t="s">
        <v>84</v>
      </c>
      <c r="O4" s="8" t="s">
        <v>85</v>
      </c>
      <c r="P4" s="33" t="s">
        <v>485</v>
      </c>
      <c r="Q4" s="8" t="s">
        <v>486</v>
      </c>
      <c r="R4" s="41" t="s">
        <v>485</v>
      </c>
      <c r="S4" s="42" t="s">
        <v>87</v>
      </c>
      <c r="T4" s="8" t="s">
        <v>88</v>
      </c>
      <c r="U4" s="43" t="s">
        <v>89</v>
      </c>
      <c r="V4" s="8" t="s">
        <v>90</v>
      </c>
      <c r="W4" s="8"/>
    </row>
    <row r="5" s="2" customFormat="1" ht="28" customHeight="1" spans="1:23">
      <c r="A5" s="14" t="s">
        <v>91</v>
      </c>
      <c r="B5" s="15"/>
      <c r="C5" s="15"/>
      <c r="D5" s="16"/>
      <c r="E5" s="17"/>
      <c r="F5" s="18">
        <f>SUM(F6:F10)</f>
        <v>20.6</v>
      </c>
      <c r="G5" s="19">
        <f>G6+G7</f>
        <v>1.7</v>
      </c>
      <c r="H5" s="20">
        <f>SUM(H6:H10)</f>
        <v>570.73</v>
      </c>
      <c r="I5" s="34">
        <f>I6+I7</f>
        <v>48.35</v>
      </c>
      <c r="J5" s="18">
        <f>SUM(J6:J10)</f>
        <v>0</v>
      </c>
      <c r="K5" s="18">
        <f>SUM(K6:K10)</f>
        <v>0</v>
      </c>
      <c r="L5" s="18">
        <f>SUM(L6:L10)</f>
        <v>5800</v>
      </c>
      <c r="M5" s="18">
        <v>352</v>
      </c>
      <c r="N5" s="18">
        <f>SUM(N6:N10)</f>
        <v>0</v>
      </c>
      <c r="O5" s="18">
        <f>SUM(O6:O10)</f>
        <v>1511.02</v>
      </c>
      <c r="P5" s="19">
        <v>168</v>
      </c>
      <c r="Q5" s="18">
        <f>SUM(Q6:Q10)</f>
        <v>291</v>
      </c>
      <c r="R5" s="19">
        <v>42</v>
      </c>
      <c r="S5" s="20">
        <v>570.73</v>
      </c>
      <c r="T5" s="20">
        <f>SUM(T6:T10)</f>
        <v>247.87</v>
      </c>
      <c r="U5" s="18">
        <f>SUM(U6:U10)</f>
        <v>0</v>
      </c>
      <c r="V5" s="20">
        <f>SUM(V6:V10)</f>
        <v>322.86</v>
      </c>
      <c r="W5" s="17"/>
    </row>
    <row r="6" s="1" customFormat="1" ht="35" customHeight="1" spans="1:23">
      <c r="A6" s="21">
        <v>1</v>
      </c>
      <c r="B6" s="22" t="s">
        <v>27</v>
      </c>
      <c r="C6" s="23" t="s">
        <v>48</v>
      </c>
      <c r="D6" s="24" t="s">
        <v>487</v>
      </c>
      <c r="E6" s="24" t="s">
        <v>488</v>
      </c>
      <c r="F6" s="24">
        <v>4.9</v>
      </c>
      <c r="G6" s="24">
        <v>0.5</v>
      </c>
      <c r="H6" s="25">
        <v>184.89</v>
      </c>
      <c r="I6" s="35">
        <v>18.91</v>
      </c>
      <c r="J6" s="27">
        <v>0</v>
      </c>
      <c r="K6" s="21">
        <v>0</v>
      </c>
      <c r="L6" s="21">
        <v>1266</v>
      </c>
      <c r="M6" s="21">
        <v>246</v>
      </c>
      <c r="N6" s="21">
        <v>0</v>
      </c>
      <c r="O6" s="21">
        <v>494.12</v>
      </c>
      <c r="P6" s="21">
        <v>61.1</v>
      </c>
      <c r="Q6" s="21">
        <v>150</v>
      </c>
      <c r="R6" s="44">
        <v>21</v>
      </c>
      <c r="S6" s="45">
        <v>184.89</v>
      </c>
      <c r="T6" s="46">
        <v>73.5</v>
      </c>
      <c r="U6" s="47">
        <v>0</v>
      </c>
      <c r="V6" s="47">
        <v>111.39</v>
      </c>
      <c r="W6" s="47"/>
    </row>
    <row r="7" s="1" customFormat="1" ht="35" customHeight="1" spans="1:23">
      <c r="A7" s="21">
        <v>2</v>
      </c>
      <c r="B7" s="22" t="s">
        <v>27</v>
      </c>
      <c r="C7" s="23" t="s">
        <v>489</v>
      </c>
      <c r="D7" s="24" t="s">
        <v>490</v>
      </c>
      <c r="E7" s="24" t="s">
        <v>491</v>
      </c>
      <c r="F7" s="24">
        <v>15.7</v>
      </c>
      <c r="G7" s="24">
        <v>1.2</v>
      </c>
      <c r="H7" s="25">
        <v>385.84</v>
      </c>
      <c r="I7" s="35">
        <v>29.44</v>
      </c>
      <c r="J7" s="27">
        <v>0</v>
      </c>
      <c r="K7" s="21">
        <v>0</v>
      </c>
      <c r="L7" s="21">
        <v>4534</v>
      </c>
      <c r="M7" s="21">
        <v>106</v>
      </c>
      <c r="N7" s="21">
        <v>0</v>
      </c>
      <c r="O7" s="21">
        <v>1016.9</v>
      </c>
      <c r="P7" s="21">
        <v>106.9</v>
      </c>
      <c r="Q7" s="21">
        <v>141</v>
      </c>
      <c r="R7" s="44">
        <v>21</v>
      </c>
      <c r="S7" s="45">
        <v>385.84</v>
      </c>
      <c r="T7" s="46">
        <v>174.37</v>
      </c>
      <c r="U7" s="47">
        <v>0</v>
      </c>
      <c r="V7" s="47">
        <v>211.47</v>
      </c>
      <c r="W7" s="47"/>
    </row>
    <row r="8" s="1" customFormat="1" ht="35" customHeight="1" spans="1:23">
      <c r="A8" s="21"/>
      <c r="B8" s="22"/>
      <c r="C8" s="23"/>
      <c r="D8" s="24"/>
      <c r="E8" s="26"/>
      <c r="F8" s="24"/>
      <c r="G8" s="24"/>
      <c r="H8" s="25"/>
      <c r="I8" s="35"/>
      <c r="J8" s="27"/>
      <c r="K8" s="21"/>
      <c r="L8" s="21"/>
      <c r="M8" s="21"/>
      <c r="N8" s="21"/>
      <c r="O8" s="21"/>
      <c r="P8" s="21"/>
      <c r="Q8" s="21"/>
      <c r="R8" s="44"/>
      <c r="S8" s="45"/>
      <c r="T8" s="46"/>
      <c r="U8" s="47"/>
      <c r="V8" s="47"/>
      <c r="W8" s="47"/>
    </row>
    <row r="9" s="1" customFormat="1" ht="35" customHeight="1" spans="1:23">
      <c r="A9" s="27"/>
      <c r="B9" s="22"/>
      <c r="C9" s="23"/>
      <c r="D9" s="24"/>
      <c r="E9" s="26"/>
      <c r="F9" s="24"/>
      <c r="G9" s="28"/>
      <c r="H9" s="29"/>
      <c r="I9" s="36"/>
      <c r="J9" s="27"/>
      <c r="K9" s="27"/>
      <c r="L9" s="27"/>
      <c r="M9" s="27"/>
      <c r="N9" s="27"/>
      <c r="O9" s="27"/>
      <c r="P9" s="27"/>
      <c r="Q9" s="27"/>
      <c r="R9" s="48"/>
      <c r="S9" s="49"/>
      <c r="T9" s="46"/>
      <c r="U9" s="50"/>
      <c r="V9" s="50"/>
      <c r="W9" s="26"/>
    </row>
    <row r="10" s="1" customFormat="1" ht="35" customHeight="1" spans="1:23">
      <c r="A10" s="21"/>
      <c r="B10" s="22"/>
      <c r="C10" s="22"/>
      <c r="D10" s="22"/>
      <c r="E10" s="26"/>
      <c r="F10" s="30"/>
      <c r="G10" s="31"/>
      <c r="H10" s="32"/>
      <c r="I10" s="32"/>
      <c r="J10" s="27"/>
      <c r="K10" s="21"/>
      <c r="L10" s="21"/>
      <c r="M10" s="21"/>
      <c r="N10" s="21"/>
      <c r="O10" s="21"/>
      <c r="P10" s="21"/>
      <c r="Q10" s="21"/>
      <c r="R10" s="44"/>
      <c r="S10" s="45"/>
      <c r="T10" s="46"/>
      <c r="U10" s="47"/>
      <c r="V10" s="47"/>
      <c r="W10" s="51"/>
    </row>
  </sheetData>
  <mergeCells count="16">
    <mergeCell ref="A1:W1"/>
    <mergeCell ref="A2:E2"/>
    <mergeCell ref="S2:W2"/>
    <mergeCell ref="J3:Q3"/>
    <mergeCell ref="S3:V3"/>
    <mergeCell ref="A5:D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W3:W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农村公路三路建设</vt:lpstr>
      <vt:lpstr>安防工程</vt:lpstr>
      <vt:lpstr>普通国省道安防设施精细化提升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思言律己</cp:lastModifiedBy>
  <dcterms:created xsi:type="dcterms:W3CDTF">2023-01-31T07:18:00Z</dcterms:created>
  <dcterms:modified xsi:type="dcterms:W3CDTF">2025-01-07T03:32:07Z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2CBE0B3E15EA4D5DB7922B659A21721F_13</vt:lpwstr>
  </property>
  <property fmtid="{D5CDD505-2E9C-101B-9397-08002B2CF9AE}" pid="3" name="KSOProductBuildVer">
    <vt:lpwstr>2052-12.1.0.19302</vt:lpwstr>
  </property>
</Properties>
</file>