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35" yWindow="-180" windowWidth="12435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5" i="1"/>
  <c r="K7"/>
  <c r="K8"/>
  <c r="K9"/>
  <c r="K6"/>
  <c r="D29"/>
  <c r="D12"/>
  <c r="H12"/>
  <c r="D13"/>
  <c r="H13"/>
  <c r="D14"/>
  <c r="H14"/>
  <c r="D15"/>
  <c r="H15"/>
  <c r="D16"/>
  <c r="H16"/>
  <c r="D17"/>
  <c r="H17"/>
  <c r="L24" l="1"/>
  <c r="L23" s="1"/>
  <c r="L22"/>
  <c r="L21"/>
  <c r="L20"/>
  <c r="L19"/>
  <c r="L9"/>
  <c r="L8"/>
  <c r="L7"/>
  <c r="L6"/>
  <c r="H24"/>
  <c r="H23" s="1"/>
  <c r="H20"/>
  <c r="H21"/>
  <c r="H22"/>
  <c r="H19"/>
  <c r="H7"/>
  <c r="H8"/>
  <c r="H9"/>
  <c r="H10"/>
  <c r="H6"/>
  <c r="D7"/>
  <c r="D8"/>
  <c r="D9"/>
  <c r="D10"/>
  <c r="D11"/>
  <c r="D19"/>
  <c r="D20"/>
  <c r="D21"/>
  <c r="D22"/>
  <c r="D24"/>
  <c r="D25"/>
  <c r="D26"/>
  <c r="D6"/>
  <c r="J23"/>
  <c r="F23"/>
  <c r="B23"/>
  <c r="J18"/>
  <c r="F18"/>
  <c r="B18"/>
  <c r="F11"/>
  <c r="B11"/>
  <c r="J5"/>
  <c r="F5"/>
  <c r="B5"/>
  <c r="L5" l="1"/>
  <c r="L27" s="1"/>
  <c r="J27"/>
  <c r="D18"/>
  <c r="D5"/>
  <c r="L18"/>
  <c r="H18"/>
  <c r="D23"/>
  <c r="H11"/>
  <c r="H5"/>
  <c r="F27"/>
  <c r="B27"/>
  <c r="D27" l="1"/>
  <c r="D31" s="1"/>
  <c r="H27"/>
  <c r="L31"/>
  <c r="L32"/>
  <c r="D32" l="1"/>
  <c r="H32"/>
  <c r="H31"/>
</calcChain>
</file>

<file path=xl/sharedStrings.xml><?xml version="1.0" encoding="utf-8"?>
<sst xmlns="http://schemas.openxmlformats.org/spreadsheetml/2006/main" count="50" uniqueCount="36">
  <si>
    <t>项目</t>
  </si>
  <si>
    <t>申报数</t>
  </si>
  <si>
    <t>增减数</t>
  </si>
  <si>
    <t>审核数</t>
  </si>
  <si>
    <t>备注</t>
  </si>
  <si>
    <t>1、压缩中转站</t>
  </si>
  <si>
    <t>人员工资</t>
  </si>
  <si>
    <t>13人</t>
  </si>
  <si>
    <t>12人</t>
  </si>
  <si>
    <t>社会保障费</t>
  </si>
  <si>
    <t>修理费</t>
  </si>
  <si>
    <t>电费</t>
  </si>
  <si>
    <t>其他</t>
  </si>
  <si>
    <t>2、运输</t>
  </si>
  <si>
    <t>39人</t>
  </si>
  <si>
    <t>38人</t>
  </si>
  <si>
    <t>车辆油料费</t>
  </si>
  <si>
    <t>车辆维修费</t>
  </si>
  <si>
    <t>车辆保险费</t>
  </si>
  <si>
    <t>车辆GPS及检测费及其他</t>
  </si>
  <si>
    <t>3、垃圾处理场</t>
  </si>
  <si>
    <t>11人</t>
  </si>
  <si>
    <t>垃圾场维护费</t>
  </si>
  <si>
    <t>渗滤液处理费</t>
  </si>
  <si>
    <t>4、其他费用</t>
  </si>
  <si>
    <t>收费经费</t>
  </si>
  <si>
    <t>市场化运营费</t>
  </si>
  <si>
    <t>垃圾处理量</t>
  </si>
  <si>
    <t>蓝山县城区生活垃圾处理费成本审核表</t>
    <phoneticPr fontId="5" type="noConversion"/>
  </si>
  <si>
    <t>单位：元</t>
    <phoneticPr fontId="5" type="noConversion"/>
  </si>
  <si>
    <t>总计</t>
    <phoneticPr fontId="5" type="noConversion"/>
  </si>
  <si>
    <t>代收手续费</t>
    <phoneticPr fontId="5" type="noConversion"/>
  </si>
  <si>
    <t>每吨垃圾成本</t>
    <phoneticPr fontId="5" type="noConversion"/>
  </si>
  <si>
    <t>城区居民生活用水量</t>
    <phoneticPr fontId="5" type="noConversion"/>
  </si>
  <si>
    <t>居民生活用水每吨应分摊成本</t>
    <phoneticPr fontId="8" type="noConversion"/>
  </si>
  <si>
    <t>收入</t>
    <phoneticPr fontId="5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</si>
</sst>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1" applyBorder="1" applyAlignment="1">
      <alignment horizontal="center" vertical="center"/>
    </xf>
    <xf numFmtId="3" fontId="1" fillId="0" borderId="1" xfId="1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topLeftCell="A16" workbookViewId="0">
      <selection activeCell="O22" sqref="O22"/>
    </sheetView>
  </sheetViews>
  <sheetFormatPr defaultColWidth="9" defaultRowHeight="13.5"/>
  <cols>
    <col min="1" max="1" width="18.375" style="13" customWidth="1"/>
    <col min="2" max="4" width="10.5" style="1" customWidth="1"/>
    <col min="5" max="5" width="5.5" style="1" bestFit="1" customWidth="1"/>
    <col min="6" max="6" width="10.5" style="1" customWidth="1"/>
    <col min="7" max="7" width="12" style="1" customWidth="1"/>
    <col min="8" max="8" width="10.625" style="1" customWidth="1"/>
    <col min="9" max="9" width="5.5" style="1" bestFit="1" customWidth="1"/>
    <col min="10" max="10" width="11.625" style="1" customWidth="1"/>
    <col min="11" max="11" width="11.5" style="1" customWidth="1"/>
    <col min="12" max="12" width="11" style="1" customWidth="1"/>
    <col min="13" max="13" width="5.375" style="1" bestFit="1" customWidth="1"/>
  </cols>
  <sheetData>
    <row r="1" spans="1:13" ht="50.25" customHeight="1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7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L2" s="17" t="s">
        <v>29</v>
      </c>
      <c r="M2" s="16"/>
    </row>
    <row r="3" spans="1:13" ht="29.25" customHeight="1">
      <c r="A3" s="27" t="s">
        <v>0</v>
      </c>
      <c r="B3" s="23">
        <v>2017</v>
      </c>
      <c r="C3" s="24"/>
      <c r="D3" s="24"/>
      <c r="E3" s="25"/>
      <c r="F3" s="23">
        <v>2018</v>
      </c>
      <c r="G3" s="24"/>
      <c r="H3" s="24"/>
      <c r="I3" s="25"/>
      <c r="J3" s="26">
        <v>2019</v>
      </c>
      <c r="K3" s="26"/>
      <c r="L3" s="26"/>
      <c r="M3" s="26"/>
    </row>
    <row r="4" spans="1:13" ht="29.25" customHeight="1">
      <c r="A4" s="27"/>
      <c r="B4" s="2" t="s">
        <v>1</v>
      </c>
      <c r="C4" s="2" t="s">
        <v>2</v>
      </c>
      <c r="D4" s="2" t="s">
        <v>3</v>
      </c>
      <c r="E4" s="2" t="s">
        <v>4</v>
      </c>
      <c r="F4" s="2" t="s">
        <v>1</v>
      </c>
      <c r="G4" s="2" t="s">
        <v>2</v>
      </c>
      <c r="H4" s="2" t="s">
        <v>3</v>
      </c>
      <c r="I4" s="2" t="s">
        <v>4</v>
      </c>
      <c r="J4" s="7" t="s">
        <v>1</v>
      </c>
      <c r="K4" s="2" t="s">
        <v>2</v>
      </c>
      <c r="L4" s="7" t="s">
        <v>3</v>
      </c>
      <c r="M4" s="14" t="s">
        <v>4</v>
      </c>
    </row>
    <row r="5" spans="1:13" ht="29.25" customHeight="1">
      <c r="A5" s="10" t="s">
        <v>5</v>
      </c>
      <c r="B5" s="4">
        <f>B6+B7+B8+B9+B10</f>
        <v>796075</v>
      </c>
      <c r="C5" s="4">
        <v>-214080</v>
      </c>
      <c r="D5" s="4">
        <f>D6+D7+D8+D9+D10</f>
        <v>581995</v>
      </c>
      <c r="E5" s="4"/>
      <c r="F5" s="4">
        <f>F6+F7+F8+F9+F10</f>
        <v>1082734</v>
      </c>
      <c r="G5" s="4">
        <v>-176040</v>
      </c>
      <c r="H5" s="4">
        <f>H6+H7+H8+H9+H10</f>
        <v>906694</v>
      </c>
      <c r="I5" s="4"/>
      <c r="J5" s="4">
        <f>J6+J7+J8+J9+J10</f>
        <v>550751</v>
      </c>
      <c r="K5" s="4">
        <f>K10-J5</f>
        <v>78966.699999999953</v>
      </c>
      <c r="L5" s="4">
        <f>L6+L7+L8+L9+L10</f>
        <v>629718</v>
      </c>
      <c r="M5" s="5"/>
    </row>
    <row r="6" spans="1:13" ht="29.25" customHeight="1">
      <c r="A6" s="11" t="s">
        <v>6</v>
      </c>
      <c r="B6" s="4">
        <v>315765</v>
      </c>
      <c r="C6" s="4">
        <v>-123600</v>
      </c>
      <c r="D6" s="4">
        <f>B6+C6</f>
        <v>192165</v>
      </c>
      <c r="E6" s="5" t="s">
        <v>7</v>
      </c>
      <c r="F6" s="4">
        <v>336240</v>
      </c>
      <c r="G6" s="4">
        <v>-111240</v>
      </c>
      <c r="H6" s="4">
        <f>F6+G6</f>
        <v>225000</v>
      </c>
      <c r="I6" s="5" t="s">
        <v>8</v>
      </c>
      <c r="J6" s="4">
        <v>336240</v>
      </c>
      <c r="K6" s="4">
        <f>-J6</f>
        <v>-336240</v>
      </c>
      <c r="L6" s="4">
        <f>J6+K6</f>
        <v>0</v>
      </c>
      <c r="M6" s="5"/>
    </row>
    <row r="7" spans="1:13" ht="29.25" customHeight="1">
      <c r="A7" s="11" t="s">
        <v>9</v>
      </c>
      <c r="B7" s="4">
        <v>139139</v>
      </c>
      <c r="C7" s="4">
        <v>-90480</v>
      </c>
      <c r="D7" s="4">
        <f t="shared" ref="D7:D26" si="0">B7+C7</f>
        <v>48659</v>
      </c>
      <c r="E7" s="5"/>
      <c r="F7" s="4">
        <v>106511</v>
      </c>
      <c r="G7" s="4">
        <v>-64800</v>
      </c>
      <c r="H7" s="4">
        <f t="shared" ref="H7:H10" si="1">F7+G7</f>
        <v>41711</v>
      </c>
      <c r="I7" s="5"/>
      <c r="J7" s="4">
        <v>106511</v>
      </c>
      <c r="K7" s="4">
        <f t="shared" ref="K7:K9" si="2">-J7</f>
        <v>-106511</v>
      </c>
      <c r="L7" s="4">
        <f t="shared" ref="L7:L9" si="3">J7+K7</f>
        <v>0</v>
      </c>
      <c r="M7" s="5"/>
    </row>
    <row r="8" spans="1:13" ht="29.25" customHeight="1">
      <c r="A8" s="11" t="s">
        <v>10</v>
      </c>
      <c r="B8" s="4">
        <v>15000</v>
      </c>
      <c r="C8" s="4"/>
      <c r="D8" s="4">
        <f t="shared" si="0"/>
        <v>15000</v>
      </c>
      <c r="E8" s="5"/>
      <c r="F8" s="4">
        <v>48000</v>
      </c>
      <c r="G8" s="4"/>
      <c r="H8" s="4">
        <f t="shared" si="1"/>
        <v>48000</v>
      </c>
      <c r="J8" s="4">
        <v>48000</v>
      </c>
      <c r="K8" s="4">
        <f t="shared" si="2"/>
        <v>-48000</v>
      </c>
      <c r="L8" s="4">
        <f t="shared" si="3"/>
        <v>0</v>
      </c>
      <c r="M8" s="5"/>
    </row>
    <row r="9" spans="1:13" ht="29.25" customHeight="1">
      <c r="A9" s="11" t="s">
        <v>11</v>
      </c>
      <c r="B9" s="4">
        <v>40000</v>
      </c>
      <c r="C9" s="4"/>
      <c r="D9" s="4">
        <f t="shared" si="0"/>
        <v>40000</v>
      </c>
      <c r="E9" s="5"/>
      <c r="F9" s="4">
        <v>60000</v>
      </c>
      <c r="G9" s="4"/>
      <c r="H9" s="4">
        <f t="shared" si="1"/>
        <v>60000</v>
      </c>
      <c r="I9" s="5"/>
      <c r="J9" s="4">
        <v>60000</v>
      </c>
      <c r="K9" s="4">
        <f t="shared" si="2"/>
        <v>-60000</v>
      </c>
      <c r="L9" s="4">
        <f t="shared" si="3"/>
        <v>0</v>
      </c>
      <c r="M9" s="5"/>
    </row>
    <row r="10" spans="1:13" ht="29.25" customHeight="1">
      <c r="A10" s="11" t="s">
        <v>12</v>
      </c>
      <c r="B10" s="4">
        <v>286171</v>
      </c>
      <c r="C10" s="4"/>
      <c r="D10" s="4">
        <f t="shared" si="0"/>
        <v>286171</v>
      </c>
      <c r="E10" s="5"/>
      <c r="F10" s="4">
        <v>531983</v>
      </c>
      <c r="G10" s="4"/>
      <c r="H10" s="4">
        <f t="shared" si="1"/>
        <v>531983</v>
      </c>
      <c r="I10" s="5"/>
      <c r="J10" s="4"/>
      <c r="K10" s="4">
        <v>629717.69999999995</v>
      </c>
      <c r="L10" s="4">
        <v>629718</v>
      </c>
      <c r="M10" s="5"/>
    </row>
    <row r="11" spans="1:13" ht="29.25" customHeight="1">
      <c r="A11" s="10" t="s">
        <v>13</v>
      </c>
      <c r="B11" s="4">
        <f>B12+B13+B14+B15+B16+B17</f>
        <v>3110575</v>
      </c>
      <c r="C11" s="4">
        <v>-710640</v>
      </c>
      <c r="D11" s="4">
        <f>D12+D13+D14+D15+D16+D17</f>
        <v>2399935</v>
      </c>
      <c r="E11" s="5"/>
      <c r="F11" s="4">
        <f>F12+F13+F14+F15+F16+F17</f>
        <v>3632666</v>
      </c>
      <c r="G11" s="4">
        <v>-586800</v>
      </c>
      <c r="H11" s="4">
        <f>H12+H13+H14+H15+H16+H17</f>
        <v>3045866</v>
      </c>
      <c r="I11" s="5"/>
      <c r="J11" s="4">
        <v>1957791</v>
      </c>
      <c r="K11" s="4">
        <v>-629718</v>
      </c>
      <c r="L11" s="4">
        <v>1328073</v>
      </c>
      <c r="M11" s="5"/>
    </row>
    <row r="12" spans="1:13" ht="29.25" customHeight="1">
      <c r="A12" s="11" t="s">
        <v>6</v>
      </c>
      <c r="B12" s="4">
        <v>1015695</v>
      </c>
      <c r="C12" s="4">
        <v>-439200</v>
      </c>
      <c r="D12" s="4">
        <f t="shared" si="0"/>
        <v>576495</v>
      </c>
      <c r="E12" s="5" t="s">
        <v>14</v>
      </c>
      <c r="F12" s="4">
        <v>1025950</v>
      </c>
      <c r="G12" s="4">
        <v>-370800</v>
      </c>
      <c r="H12" s="4">
        <f t="shared" ref="H12:H17" si="4">F12+G12</f>
        <v>655150</v>
      </c>
      <c r="I12" s="5" t="s">
        <v>15</v>
      </c>
      <c r="J12" s="4"/>
      <c r="K12" s="4"/>
      <c r="L12" s="4"/>
      <c r="M12" s="5"/>
    </row>
    <row r="13" spans="1:13" ht="29.25" customHeight="1">
      <c r="A13" s="11" t="s">
        <v>9</v>
      </c>
      <c r="B13" s="4">
        <v>417419</v>
      </c>
      <c r="C13" s="4">
        <v>-271440</v>
      </c>
      <c r="D13" s="4">
        <f t="shared" si="0"/>
        <v>145979</v>
      </c>
      <c r="E13" s="5"/>
      <c r="F13" s="4">
        <v>461057</v>
      </c>
      <c r="G13" s="4">
        <v>-216000</v>
      </c>
      <c r="H13" s="4">
        <f t="shared" si="4"/>
        <v>245057</v>
      </c>
      <c r="I13" s="5"/>
      <c r="J13" s="4"/>
      <c r="K13" s="4"/>
      <c r="L13" s="4"/>
      <c r="M13" s="5"/>
    </row>
    <row r="14" spans="1:13" ht="29.25" customHeight="1">
      <c r="A14" s="11" t="s">
        <v>16</v>
      </c>
      <c r="B14" s="4">
        <v>790920</v>
      </c>
      <c r="C14" s="4"/>
      <c r="D14" s="4">
        <f t="shared" si="0"/>
        <v>790920</v>
      </c>
      <c r="E14" s="5"/>
      <c r="F14" s="4">
        <v>990000</v>
      </c>
      <c r="G14" s="4"/>
      <c r="H14" s="4">
        <f t="shared" si="4"/>
        <v>990000</v>
      </c>
      <c r="I14" s="5"/>
      <c r="J14" s="4"/>
      <c r="K14" s="4"/>
      <c r="L14" s="4"/>
      <c r="M14" s="5"/>
    </row>
    <row r="15" spans="1:13" ht="29.25" customHeight="1">
      <c r="A15" s="11" t="s">
        <v>17</v>
      </c>
      <c r="B15" s="4">
        <v>350389</v>
      </c>
      <c r="C15" s="4"/>
      <c r="D15" s="4">
        <f t="shared" si="0"/>
        <v>350389</v>
      </c>
      <c r="E15" s="5"/>
      <c r="F15" s="4">
        <v>693815</v>
      </c>
      <c r="G15" s="4"/>
      <c r="H15" s="4">
        <f t="shared" si="4"/>
        <v>693815</v>
      </c>
      <c r="I15" s="5"/>
      <c r="J15" s="4"/>
      <c r="K15" s="4"/>
      <c r="L15" s="4"/>
      <c r="M15" s="5"/>
    </row>
    <row r="16" spans="1:13" ht="29.25" customHeight="1">
      <c r="A16" s="11" t="s">
        <v>18</v>
      </c>
      <c r="B16" s="4">
        <v>333358</v>
      </c>
      <c r="C16" s="4"/>
      <c r="D16" s="4">
        <f t="shared" si="0"/>
        <v>333358</v>
      </c>
      <c r="E16" s="5"/>
      <c r="F16" s="4">
        <v>313914</v>
      </c>
      <c r="G16" s="4"/>
      <c r="H16" s="4">
        <f t="shared" si="4"/>
        <v>313914</v>
      </c>
      <c r="I16" s="5"/>
      <c r="J16" s="4"/>
      <c r="K16" s="4"/>
      <c r="L16" s="4"/>
      <c r="M16" s="5"/>
    </row>
    <row r="17" spans="1:13" ht="29.25" customHeight="1">
      <c r="A17" s="11" t="s">
        <v>19</v>
      </c>
      <c r="B17" s="4">
        <v>202794</v>
      </c>
      <c r="C17" s="4"/>
      <c r="D17" s="4">
        <f t="shared" si="0"/>
        <v>202794</v>
      </c>
      <c r="E17" s="5"/>
      <c r="F17" s="4">
        <v>147930</v>
      </c>
      <c r="G17" s="4"/>
      <c r="H17" s="4">
        <f t="shared" si="4"/>
        <v>147930</v>
      </c>
      <c r="I17" s="5"/>
      <c r="J17" s="4"/>
      <c r="K17" s="4"/>
      <c r="L17" s="4"/>
      <c r="M17" s="5"/>
    </row>
    <row r="18" spans="1:13" ht="29.25" customHeight="1">
      <c r="A18" s="10" t="s">
        <v>20</v>
      </c>
      <c r="B18" s="4">
        <f>B19+B20+B21+B22</f>
        <v>2864971</v>
      </c>
      <c r="C18" s="4"/>
      <c r="D18" s="4">
        <f>D19+D20+D21+D22</f>
        <v>1713261</v>
      </c>
      <c r="E18" s="5" t="s">
        <v>7</v>
      </c>
      <c r="F18" s="4">
        <f>F19+F20+F21+F22</f>
        <v>4474125</v>
      </c>
      <c r="G18" s="4"/>
      <c r="H18" s="4">
        <f>H19+H20+H21+H22</f>
        <v>2682587</v>
      </c>
      <c r="I18" s="5" t="s">
        <v>21</v>
      </c>
      <c r="J18" s="4">
        <f>J19+J20+J21+J22</f>
        <v>6125785</v>
      </c>
      <c r="K18" s="4"/>
      <c r="L18" s="4">
        <f>L19+L20+L21+L22</f>
        <v>3724577</v>
      </c>
      <c r="M18" s="5" t="s">
        <v>21</v>
      </c>
    </row>
    <row r="19" spans="1:13" ht="30" customHeight="1">
      <c r="A19" s="11" t="s">
        <v>6</v>
      </c>
      <c r="B19" s="4">
        <v>263903</v>
      </c>
      <c r="C19" s="4">
        <v>-86520</v>
      </c>
      <c r="D19" s="4">
        <f t="shared" si="0"/>
        <v>177383</v>
      </c>
      <c r="E19" s="5"/>
      <c r="F19" s="4">
        <v>374959</v>
      </c>
      <c r="G19" s="4">
        <v>-98880</v>
      </c>
      <c r="H19" s="4">
        <f t="shared" ref="H19:H22" si="5">F19+G19</f>
        <v>276079</v>
      </c>
      <c r="I19" s="5"/>
      <c r="J19" s="4">
        <v>383324</v>
      </c>
      <c r="K19" s="4">
        <v>-117120</v>
      </c>
      <c r="L19" s="4">
        <f t="shared" ref="L19:L22" si="6">J19+K19</f>
        <v>266204</v>
      </c>
      <c r="M19" s="5"/>
    </row>
    <row r="20" spans="1:13" ht="30" customHeight="1">
      <c r="A20" s="11" t="s">
        <v>9</v>
      </c>
      <c r="B20" s="4">
        <v>128436</v>
      </c>
      <c r="C20" s="4">
        <v>-83520</v>
      </c>
      <c r="D20" s="4">
        <f t="shared" si="0"/>
        <v>44916</v>
      </c>
      <c r="E20" s="5"/>
      <c r="F20" s="4">
        <v>104525</v>
      </c>
      <c r="G20" s="4">
        <v>-57600</v>
      </c>
      <c r="H20" s="4">
        <f t="shared" si="5"/>
        <v>46925</v>
      </c>
      <c r="I20" s="5"/>
      <c r="J20" s="4">
        <v>114003</v>
      </c>
      <c r="K20" s="4">
        <v>-59520</v>
      </c>
      <c r="L20" s="4">
        <f t="shared" si="6"/>
        <v>54483</v>
      </c>
      <c r="M20" s="5"/>
    </row>
    <row r="21" spans="1:13" ht="30" customHeight="1">
      <c r="A21" s="11" t="s">
        <v>22</v>
      </c>
      <c r="B21" s="4">
        <v>1490962</v>
      </c>
      <c r="C21" s="4">
        <v>-981670</v>
      </c>
      <c r="D21" s="4">
        <f t="shared" si="0"/>
        <v>509292</v>
      </c>
      <c r="E21" s="5"/>
      <c r="F21" s="4">
        <v>2359583</v>
      </c>
      <c r="G21" s="4">
        <v>-1635058</v>
      </c>
      <c r="H21" s="4">
        <f t="shared" si="5"/>
        <v>724525</v>
      </c>
      <c r="I21" s="5"/>
      <c r="J21" s="4">
        <v>3403890</v>
      </c>
      <c r="K21" s="4">
        <v>-2224568</v>
      </c>
      <c r="L21" s="4">
        <f t="shared" si="6"/>
        <v>1179322</v>
      </c>
      <c r="M21" s="5"/>
    </row>
    <row r="22" spans="1:13" ht="30" customHeight="1">
      <c r="A22" s="11" t="s">
        <v>23</v>
      </c>
      <c r="B22" s="4">
        <v>981670</v>
      </c>
      <c r="C22" s="4"/>
      <c r="D22" s="4">
        <f t="shared" si="0"/>
        <v>981670</v>
      </c>
      <c r="E22" s="5"/>
      <c r="F22" s="4">
        <v>1635058</v>
      </c>
      <c r="G22" s="4"/>
      <c r="H22" s="4">
        <f t="shared" si="5"/>
        <v>1635058</v>
      </c>
      <c r="I22" s="5"/>
      <c r="J22" s="4">
        <v>2224568</v>
      </c>
      <c r="K22" s="4"/>
      <c r="L22" s="4">
        <f t="shared" si="6"/>
        <v>2224568</v>
      </c>
      <c r="M22" s="5"/>
    </row>
    <row r="23" spans="1:13" ht="30" customHeight="1">
      <c r="A23" s="10" t="s">
        <v>24</v>
      </c>
      <c r="B23" s="4">
        <f>B24+B26</f>
        <v>138110</v>
      </c>
      <c r="C23" s="4"/>
      <c r="D23" s="4">
        <f>D24+D25+D26</f>
        <v>138110</v>
      </c>
      <c r="E23" s="4"/>
      <c r="F23" s="4">
        <f>F24+F26</f>
        <v>156376</v>
      </c>
      <c r="G23" s="4"/>
      <c r="H23" s="4">
        <f>H24+H25+H26</f>
        <v>156376</v>
      </c>
      <c r="I23" s="4"/>
      <c r="J23" s="4">
        <f>J24+J26</f>
        <v>10122644</v>
      </c>
      <c r="K23" s="4">
        <v>-1030135</v>
      </c>
      <c r="L23" s="4">
        <f>L24+L25+L26</f>
        <v>46754</v>
      </c>
      <c r="M23" s="5"/>
    </row>
    <row r="24" spans="1:13" ht="30" customHeight="1">
      <c r="A24" s="12" t="s">
        <v>25</v>
      </c>
      <c r="B24" s="6">
        <v>138110</v>
      </c>
      <c r="C24" s="6"/>
      <c r="D24" s="4">
        <f t="shared" si="0"/>
        <v>138110</v>
      </c>
      <c r="E24" s="6"/>
      <c r="F24" s="6">
        <v>156376</v>
      </c>
      <c r="G24" s="6"/>
      <c r="H24" s="4">
        <f t="shared" ref="H24" si="7">F24+G24</f>
        <v>156376</v>
      </c>
      <c r="I24" s="8"/>
      <c r="J24" s="6">
        <v>172649</v>
      </c>
      <c r="K24" s="6">
        <v>-172649</v>
      </c>
      <c r="L24" s="4">
        <f t="shared" ref="L24" si="8">J24+K24</f>
        <v>0</v>
      </c>
      <c r="M24" s="8"/>
    </row>
    <row r="25" spans="1:13" ht="30" customHeight="1">
      <c r="A25" s="11" t="s">
        <v>31</v>
      </c>
      <c r="B25" s="6"/>
      <c r="C25" s="6"/>
      <c r="D25" s="4">
        <f t="shared" si="0"/>
        <v>0</v>
      </c>
      <c r="E25" s="6"/>
      <c r="F25" s="6"/>
      <c r="G25" s="6"/>
      <c r="H25" s="8"/>
      <c r="I25" s="8"/>
      <c r="J25" s="6"/>
      <c r="K25" s="6">
        <v>46754</v>
      </c>
      <c r="L25" s="15">
        <v>46754</v>
      </c>
      <c r="M25" s="18"/>
    </row>
    <row r="26" spans="1:13" ht="30" customHeight="1">
      <c r="A26" s="12" t="s">
        <v>26</v>
      </c>
      <c r="B26" s="4"/>
      <c r="C26" s="4"/>
      <c r="D26" s="4">
        <f t="shared" si="0"/>
        <v>0</v>
      </c>
      <c r="E26" s="5"/>
      <c r="F26" s="4"/>
      <c r="G26" s="4"/>
      <c r="H26" s="5"/>
      <c r="I26" s="5"/>
      <c r="J26" s="15">
        <v>9949995</v>
      </c>
      <c r="K26" s="15">
        <v>-9949995</v>
      </c>
      <c r="L26" s="5"/>
      <c r="M26" s="5"/>
    </row>
    <row r="27" spans="1:13" ht="29.25" customHeight="1">
      <c r="A27" s="20" t="s">
        <v>30</v>
      </c>
      <c r="B27" s="3">
        <f>B5+B11+B18+B23</f>
        <v>6909731</v>
      </c>
      <c r="C27" s="3"/>
      <c r="D27" s="4">
        <f>D23+D18+D11+D5</f>
        <v>4833301</v>
      </c>
      <c r="E27" s="2"/>
      <c r="F27" s="3">
        <f>F5+F11+F18+F23</f>
        <v>9345901</v>
      </c>
      <c r="G27" s="3"/>
      <c r="H27" s="4">
        <f>H23+H18+H11+H5</f>
        <v>6791523</v>
      </c>
      <c r="I27" s="2"/>
      <c r="J27" s="3">
        <f>J5+J11+J18+J23</f>
        <v>18756971</v>
      </c>
      <c r="K27" s="3"/>
      <c r="L27" s="4">
        <f>L23+L18+L11+L5</f>
        <v>5729122</v>
      </c>
      <c r="M27" s="5"/>
    </row>
    <row r="28" spans="1:13" ht="29.25" customHeight="1">
      <c r="A28" s="20" t="s">
        <v>35</v>
      </c>
      <c r="B28" s="3"/>
      <c r="C28" s="3"/>
      <c r="D28" s="4">
        <v>2416199.35</v>
      </c>
      <c r="E28" s="2"/>
      <c r="F28" s="3"/>
      <c r="G28" s="3"/>
      <c r="H28" s="4">
        <v>2842652.28</v>
      </c>
      <c r="I28" s="2"/>
      <c r="J28" s="3"/>
      <c r="K28" s="3"/>
      <c r="L28" s="19">
        <v>3722541.9699999997</v>
      </c>
      <c r="M28" s="19"/>
    </row>
    <row r="29" spans="1:13" ht="30" customHeight="1">
      <c r="A29" s="22" t="s">
        <v>27</v>
      </c>
      <c r="B29" s="4">
        <v>43800</v>
      </c>
      <c r="C29" s="4"/>
      <c r="D29" s="4">
        <f>B29</f>
        <v>43800</v>
      </c>
      <c r="E29" s="5"/>
      <c r="F29" s="4">
        <v>47450</v>
      </c>
      <c r="G29" s="4"/>
      <c r="H29" s="4">
        <v>47450</v>
      </c>
      <c r="I29" s="5"/>
      <c r="J29" s="4">
        <v>51100</v>
      </c>
      <c r="K29" s="4"/>
      <c r="L29" s="4">
        <v>51100</v>
      </c>
      <c r="M29" s="5"/>
    </row>
    <row r="30" spans="1:13" ht="30" customHeight="1">
      <c r="A30" s="22" t="s">
        <v>33</v>
      </c>
      <c r="B30" s="4">
        <v>3764288</v>
      </c>
      <c r="C30" s="4"/>
      <c r="D30" s="4">
        <v>3764288</v>
      </c>
      <c r="E30" s="9"/>
      <c r="F30" s="4"/>
      <c r="G30" s="4"/>
      <c r="H30" s="4">
        <v>4208097</v>
      </c>
      <c r="I30" s="9"/>
      <c r="J30" s="4">
        <v>4398810</v>
      </c>
      <c r="K30" s="4"/>
      <c r="L30" s="4">
        <v>7792429</v>
      </c>
      <c r="M30" s="9"/>
    </row>
    <row r="31" spans="1:13" ht="30" customHeight="1">
      <c r="A31" s="11" t="s">
        <v>32</v>
      </c>
      <c r="B31" s="9"/>
      <c r="C31" s="9"/>
      <c r="D31" s="9">
        <f>D27/D29</f>
        <v>110.34933789954339</v>
      </c>
      <c r="E31" s="9"/>
      <c r="F31" s="9"/>
      <c r="G31" s="9"/>
      <c r="H31" s="9">
        <f>H27/H29</f>
        <v>143.13009483667017</v>
      </c>
      <c r="I31" s="9"/>
      <c r="J31" s="9"/>
      <c r="K31" s="9"/>
      <c r="L31" s="9">
        <f>L27/L29</f>
        <v>112.1158904109589</v>
      </c>
      <c r="M31" s="9"/>
    </row>
    <row r="32" spans="1:13" ht="30.75" customHeight="1">
      <c r="A32" s="21" t="s">
        <v>34</v>
      </c>
      <c r="B32" s="9"/>
      <c r="C32" s="9"/>
      <c r="D32" s="9">
        <f>D27/D30</f>
        <v>1.2839881008041893</v>
      </c>
      <c r="E32" s="9"/>
      <c r="F32" s="9"/>
      <c r="G32" s="9"/>
      <c r="H32" s="9">
        <f>H27/H30</f>
        <v>1.6139178825963374</v>
      </c>
      <c r="I32" s="9"/>
      <c r="J32" s="9"/>
      <c r="K32" s="9"/>
      <c r="L32" s="9">
        <f>L27/L30</f>
        <v>0.73521645176362849</v>
      </c>
      <c r="M32" s="9"/>
    </row>
  </sheetData>
  <mergeCells count="5">
    <mergeCell ref="B3:E3"/>
    <mergeCell ref="F3:I3"/>
    <mergeCell ref="J3:M3"/>
    <mergeCell ref="A3:A4"/>
    <mergeCell ref="A1:M1"/>
  </mergeCells>
  <phoneticPr fontId="5" type="noConversion"/>
  <pageMargins left="0.75" right="0.59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2020-10-26T02:21:25Z</cp:lastPrinted>
  <dcterms:created xsi:type="dcterms:W3CDTF">2020-07-20T09:06:00Z</dcterms:created>
  <dcterms:modified xsi:type="dcterms:W3CDTF">2020-10-29T03:09:24Z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